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OCCRFS2\BWYShare\Housing  Finance &amp; Policy\Housing Development\NOFAs\2025 NOFA\4. Final NOFA Package\"/>
    </mc:Choice>
  </mc:AlternateContent>
  <xr:revisionPtr revIDLastSave="0" documentId="13_ncr:1_{DD8D26A3-D4A0-49C9-8286-785769FB127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OR OCHCD ONLY - HIDE THIS TAB " sheetId="22" state="hidden" r:id="rId1"/>
    <sheet name="INSTRUCTIONS AND INPUT" sheetId="1" r:id="rId2"/>
    <sheet name="DEV BUDGET" sheetId="2" r:id="rId3"/>
    <sheet name="RENT" sheetId="3" r:id="rId4"/>
    <sheet name="OPEREXP" sheetId="4" r:id="rId5"/>
    <sheet name="15-Year Cash Flow" sheetId="5" r:id="rId6"/>
    <sheet name="TAX CREDIT EQUITY" sheetId="20" r:id="rId7"/>
    <sheet name="BASIS LIMITS" sheetId="9" r:id="rId8"/>
    <sheet name="SOURCES" sheetId="11" r:id="rId9"/>
    <sheet name="MAX COUNTY LOAN" sheetId="12" r:id="rId10"/>
    <sheet name="NOTES" sheetId="23" r:id="rId11"/>
  </sheets>
  <definedNames>
    <definedName name="BASIS">#N/A</definedName>
    <definedName name="CASH">#N/A</definedName>
    <definedName name="COSTS">#N/A</definedName>
    <definedName name="COUNTY">#N/A</definedName>
    <definedName name="FINANCING">#N/A</definedName>
    <definedName name="INPUT">#N/A</definedName>
    <definedName name="INVEST">#N/A</definedName>
    <definedName name="MENU">#N/A</definedName>
    <definedName name="OE">#N/A</definedName>
    <definedName name="_xlnm.Print_Area" localSheetId="5">'15-Year Cash Flow'!$A$2:$R$68</definedName>
    <definedName name="_xlnm.Print_Area" localSheetId="7">'BASIS LIMITS'!$A$2:$H$65</definedName>
    <definedName name="_xlnm.Print_Area" localSheetId="2">'DEV BUDGET'!$A$1:$M$114</definedName>
    <definedName name="_xlnm.Print_Area" localSheetId="0">'FOR OCHCD ONLY - HIDE THIS TAB '!$A$2:$G$61</definedName>
    <definedName name="_xlnm.Print_Area" localSheetId="1">'INSTRUCTIONS AND INPUT'!$A$1:$C$54</definedName>
    <definedName name="_xlnm.Print_Area" localSheetId="9">'MAX COUNTY LOAN'!$A$2:$F$27</definedName>
    <definedName name="_xlnm.Print_Area" localSheetId="10">NOTES!$A$2:$D$50</definedName>
    <definedName name="_xlnm.Print_Area" localSheetId="4">OPEREXP!$A$2:$F$60</definedName>
    <definedName name="_xlnm.Print_Area" localSheetId="3">RENT!$A$2:$K$69</definedName>
    <definedName name="_xlnm.Print_Area" localSheetId="8">SOURCES!$A$1:$G$39</definedName>
    <definedName name="_xlnm.Print_Area" localSheetId="6">'TAX CREDIT EQUITY'!$A$1:$B$51</definedName>
    <definedName name="_xlnm.Print_Titles" localSheetId="2">'DEV BUDGET'!$2:$5</definedName>
    <definedName name="RENT">#N/A</definedName>
    <definedName name="SOURCE1">#N/A</definedName>
    <definedName name="SOURCE2">#N/A</definedName>
    <definedName name="SOURCES">#N/A</definedName>
    <definedName name="TCAC">#N/A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2" l="1"/>
  <c r="F11" i="11"/>
  <c r="I44" i="3"/>
  <c r="D35" i="2"/>
  <c r="F6" i="11"/>
  <c r="N22" i="5"/>
  <c r="F20" i="5"/>
  <c r="G20" i="5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E20" i="5"/>
  <c r="D20" i="5"/>
  <c r="E4" i="11"/>
  <c r="E5" i="11"/>
  <c r="E6" i="11"/>
  <c r="E7" i="11"/>
  <c r="E8" i="11"/>
  <c r="E9" i="11"/>
  <c r="E10" i="11"/>
  <c r="E11" i="11"/>
  <c r="E12" i="11"/>
  <c r="E13" i="11"/>
  <c r="E14" i="11"/>
  <c r="E15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B8" i="4"/>
  <c r="D42" i="5"/>
  <c r="D41" i="5"/>
  <c r="E42" i="5" s="1"/>
  <c r="P42" i="5" l="1"/>
  <c r="O42" i="5"/>
  <c r="N42" i="5"/>
  <c r="F42" i="5"/>
  <c r="H42" i="5"/>
  <c r="G42" i="5"/>
  <c r="K42" i="5"/>
  <c r="M42" i="5"/>
  <c r="R42" i="5"/>
  <c r="J42" i="5"/>
  <c r="L42" i="5"/>
  <c r="Q42" i="5"/>
  <c r="I42" i="5"/>
  <c r="C11" i="4"/>
  <c r="F8" i="12" l="1"/>
  <c r="F9" i="12"/>
  <c r="F10" i="12"/>
  <c r="F11" i="12"/>
  <c r="F12" i="12"/>
  <c r="F15" i="12"/>
  <c r="F16" i="12"/>
  <c r="F17" i="12"/>
  <c r="F18" i="12"/>
  <c r="F19" i="12"/>
  <c r="F22" i="12"/>
  <c r="F23" i="12"/>
  <c r="F67" i="3"/>
  <c r="F13" i="9" s="1"/>
  <c r="C14" i="3"/>
  <c r="E14" i="3" s="1"/>
  <c r="H14" i="3" s="1"/>
  <c r="C15" i="3"/>
  <c r="E15" i="3" s="1"/>
  <c r="C16" i="3"/>
  <c r="E16" i="3" s="1"/>
  <c r="C17" i="3"/>
  <c r="E17" i="3" s="1"/>
  <c r="C18" i="3"/>
  <c r="E18" i="3" s="1"/>
  <c r="E19" i="3"/>
  <c r="H19" i="3" s="1"/>
  <c r="I19" i="3" s="1"/>
  <c r="E22" i="3"/>
  <c r="H22" i="3"/>
  <c r="I22" i="3" s="1"/>
  <c r="F56" i="3"/>
  <c r="F12" i="9" s="1"/>
  <c r="F45" i="3"/>
  <c r="F28" i="22" s="1"/>
  <c r="G28" i="22" s="1" a="1"/>
  <c r="G28" i="22" s="1"/>
  <c r="F34" i="3"/>
  <c r="F27" i="22" s="1"/>
  <c r="G27" i="22" s="1" a="1"/>
  <c r="G27" i="22" s="1"/>
  <c r="F23" i="3"/>
  <c r="F26" i="22" s="1"/>
  <c r="G26" i="22" s="1" a="1"/>
  <c r="G26" i="22" s="1"/>
  <c r="G32" i="22" s="1"/>
  <c r="E9" i="9"/>
  <c r="D13" i="9"/>
  <c r="D12" i="9"/>
  <c r="D11" i="9"/>
  <c r="D10" i="9"/>
  <c r="D9" i="9"/>
  <c r="B16" i="11"/>
  <c r="E16" i="11" s="1"/>
  <c r="G56" i="3"/>
  <c r="G23" i="3"/>
  <c r="G34" i="3"/>
  <c r="G45" i="3"/>
  <c r="G67" i="3"/>
  <c r="B35" i="11"/>
  <c r="E13" i="9"/>
  <c r="E12" i="9"/>
  <c r="E11" i="9"/>
  <c r="E10" i="9"/>
  <c r="E6" i="9"/>
  <c r="B32" i="20"/>
  <c r="J15" i="2"/>
  <c r="J16" i="2"/>
  <c r="J18" i="2"/>
  <c r="J19" i="2"/>
  <c r="J22" i="2"/>
  <c r="J23" i="2"/>
  <c r="J24" i="2"/>
  <c r="J25" i="2"/>
  <c r="J26" i="2"/>
  <c r="J27" i="2"/>
  <c r="J28" i="2"/>
  <c r="J29" i="2"/>
  <c r="J30" i="2"/>
  <c r="J32" i="2"/>
  <c r="J34" i="2"/>
  <c r="J35" i="2"/>
  <c r="J36" i="2"/>
  <c r="J37" i="2"/>
  <c r="J38" i="2"/>
  <c r="J39" i="2"/>
  <c r="J40" i="2"/>
  <c r="J41" i="2"/>
  <c r="J42" i="2"/>
  <c r="J45" i="2"/>
  <c r="J46" i="2"/>
  <c r="J48" i="2"/>
  <c r="J50" i="2"/>
  <c r="J51" i="2"/>
  <c r="J52" i="2"/>
  <c r="J53" i="2"/>
  <c r="J54" i="2"/>
  <c r="J55" i="2"/>
  <c r="J56" i="2"/>
  <c r="J57" i="2"/>
  <c r="J68" i="2"/>
  <c r="J69" i="2"/>
  <c r="J70" i="2"/>
  <c r="J71" i="2"/>
  <c r="J72" i="2"/>
  <c r="J82" i="2"/>
  <c r="J83" i="2"/>
  <c r="J87" i="2"/>
  <c r="J88" i="2"/>
  <c r="J89" i="2"/>
  <c r="J91" i="2"/>
  <c r="J93" i="2"/>
  <c r="J94" i="2"/>
  <c r="J95" i="2"/>
  <c r="J96" i="2"/>
  <c r="J97" i="2"/>
  <c r="J98" i="2"/>
  <c r="J99" i="2"/>
  <c r="J100" i="2"/>
  <c r="J103" i="2"/>
  <c r="J104" i="2"/>
  <c r="J105" i="2"/>
  <c r="J106" i="2"/>
  <c r="J107" i="2"/>
  <c r="C68" i="5"/>
  <c r="D46" i="5"/>
  <c r="F8" i="3"/>
  <c r="E20" i="3"/>
  <c r="H20" i="3" s="1"/>
  <c r="I20" i="3" s="1"/>
  <c r="G8" i="3"/>
  <c r="J30" i="3" s="1"/>
  <c r="C25" i="3"/>
  <c r="E25" i="3" s="1"/>
  <c r="C26" i="3"/>
  <c r="E26" i="3" s="1"/>
  <c r="C27" i="3"/>
  <c r="E27" i="3" s="1"/>
  <c r="H27" i="3" s="1"/>
  <c r="I27" i="3" s="1"/>
  <c r="C28" i="3"/>
  <c r="E28" i="3" s="1"/>
  <c r="C29" i="3"/>
  <c r="E29" i="3" s="1"/>
  <c r="E30" i="3"/>
  <c r="H30" i="3" s="1"/>
  <c r="I30" i="3" s="1"/>
  <c r="E31" i="3"/>
  <c r="H31" i="3" s="1"/>
  <c r="I31" i="3" s="1"/>
  <c r="H8" i="3"/>
  <c r="C36" i="3"/>
  <c r="E36" i="3" s="1"/>
  <c r="C37" i="3"/>
  <c r="E37" i="3" s="1"/>
  <c r="C38" i="3"/>
  <c r="E38" i="3" s="1"/>
  <c r="C39" i="3"/>
  <c r="E39" i="3" s="1"/>
  <c r="C40" i="3"/>
  <c r="E40" i="3" s="1"/>
  <c r="E41" i="3"/>
  <c r="H41" i="3" s="1"/>
  <c r="I41" i="3" s="1"/>
  <c r="E42" i="3"/>
  <c r="J42" i="3" s="1"/>
  <c r="I8" i="3"/>
  <c r="J52" i="3" s="1"/>
  <c r="C47" i="3"/>
  <c r="E47" i="3"/>
  <c r="J47" i="3" s="1"/>
  <c r="C48" i="3"/>
  <c r="E48" i="3" s="1"/>
  <c r="C49" i="3"/>
  <c r="E49" i="3" s="1"/>
  <c r="C50" i="3"/>
  <c r="E50" i="3" s="1"/>
  <c r="C51" i="3"/>
  <c r="E51" i="3" s="1"/>
  <c r="E52" i="3"/>
  <c r="H52" i="3" s="1"/>
  <c r="I52" i="3" s="1"/>
  <c r="E53" i="3"/>
  <c r="H53" i="3" s="1"/>
  <c r="I53" i="3" s="1"/>
  <c r="J8" i="3"/>
  <c r="C58" i="3"/>
  <c r="E58" i="3" s="1"/>
  <c r="C59" i="3"/>
  <c r="E59" i="3" s="1"/>
  <c r="C60" i="3"/>
  <c r="E60" i="3" s="1"/>
  <c r="C61" i="3"/>
  <c r="E61" i="3" s="1"/>
  <c r="C62" i="3"/>
  <c r="E62" i="3" s="1"/>
  <c r="E63" i="3"/>
  <c r="H63" i="3" s="1"/>
  <c r="I63" i="3" s="1"/>
  <c r="E64" i="3"/>
  <c r="H64" i="3" s="1"/>
  <c r="I64" i="3" s="1"/>
  <c r="H65" i="3"/>
  <c r="I65" i="3" s="1"/>
  <c r="E66" i="3"/>
  <c r="H66" i="3" s="1"/>
  <c r="I66" i="3" s="1"/>
  <c r="H54" i="3"/>
  <c r="I54" i="3" s="1"/>
  <c r="E55" i="3"/>
  <c r="H55" i="3" s="1"/>
  <c r="I55" i="3" s="1"/>
  <c r="H43" i="3"/>
  <c r="I43" i="3" s="1"/>
  <c r="E44" i="3"/>
  <c r="H44" i="3"/>
  <c r="H32" i="3"/>
  <c r="I32" i="3" s="1"/>
  <c r="E33" i="3"/>
  <c r="H33" i="3" s="1"/>
  <c r="I33" i="3" s="1"/>
  <c r="H21" i="3"/>
  <c r="I21" i="3" s="1"/>
  <c r="B15" i="4"/>
  <c r="B24" i="4"/>
  <c r="B33" i="4"/>
  <c r="B40" i="4"/>
  <c r="B44" i="4"/>
  <c r="B48" i="4"/>
  <c r="B53" i="4"/>
  <c r="D17" i="5"/>
  <c r="E17" i="5" s="1"/>
  <c r="F17" i="5" s="1"/>
  <c r="G17" i="5" s="1"/>
  <c r="H17" i="5" s="1"/>
  <c r="I17" i="5" s="1"/>
  <c r="J17" i="5" s="1"/>
  <c r="K17" i="5" s="1"/>
  <c r="L17" i="5" s="1"/>
  <c r="M17" i="5" s="1"/>
  <c r="N17" i="5" s="1"/>
  <c r="O17" i="5" s="1"/>
  <c r="P17" i="5" s="1"/>
  <c r="Q17" i="5" s="1"/>
  <c r="R17" i="5" s="1"/>
  <c r="D18" i="5"/>
  <c r="E18" i="5" s="1"/>
  <c r="F18" i="5" s="1"/>
  <c r="G18" i="5" s="1"/>
  <c r="H18" i="5" s="1"/>
  <c r="I18" i="5" s="1"/>
  <c r="J18" i="5" s="1"/>
  <c r="K18" i="5" s="1"/>
  <c r="L18" i="5" s="1"/>
  <c r="M18" i="5" s="1"/>
  <c r="N18" i="5" s="1"/>
  <c r="O18" i="5" s="1"/>
  <c r="P18" i="5" s="1"/>
  <c r="Q18" i="5" s="1"/>
  <c r="R18" i="5" s="1"/>
  <c r="D31" i="5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R31" i="5" s="1"/>
  <c r="E9" i="5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E10" i="5"/>
  <c r="E19" i="5"/>
  <c r="E34" i="5"/>
  <c r="E35" i="5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F10" i="5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F19" i="5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R19" i="5" s="1"/>
  <c r="F34" i="5"/>
  <c r="K63" i="3"/>
  <c r="K64" i="3"/>
  <c r="K52" i="3"/>
  <c r="K53" i="3"/>
  <c r="K41" i="3"/>
  <c r="K42" i="3"/>
  <c r="K30" i="3"/>
  <c r="K31" i="3"/>
  <c r="K19" i="3"/>
  <c r="K20" i="3"/>
  <c r="K94" i="2"/>
  <c r="C101" i="2"/>
  <c r="G101" i="2" s="1"/>
  <c r="C13" i="2"/>
  <c r="C16" i="2"/>
  <c r="C31" i="2"/>
  <c r="C43" i="2"/>
  <c r="G43" i="2" s="1"/>
  <c r="C47" i="2"/>
  <c r="F47" i="2" s="1"/>
  <c r="C58" i="2"/>
  <c r="G58" i="2" s="1"/>
  <c r="C66" i="2"/>
  <c r="G66" i="2" s="1"/>
  <c r="C73" i="2"/>
  <c r="G73" i="2" s="1"/>
  <c r="C80" i="2"/>
  <c r="G80" i="2" s="1"/>
  <c r="C84" i="2"/>
  <c r="G84" i="2" s="1"/>
  <c r="C108" i="2"/>
  <c r="G108" i="2" s="1"/>
  <c r="G94" i="2"/>
  <c r="F94" i="2"/>
  <c r="K14" i="3"/>
  <c r="K15" i="3"/>
  <c r="K16" i="3"/>
  <c r="K17" i="3"/>
  <c r="K18" i="3"/>
  <c r="K21" i="3"/>
  <c r="K22" i="3"/>
  <c r="K25" i="3"/>
  <c r="K26" i="3"/>
  <c r="K27" i="3"/>
  <c r="K28" i="3"/>
  <c r="K29" i="3"/>
  <c r="K32" i="3"/>
  <c r="K33" i="3"/>
  <c r="K36" i="3"/>
  <c r="K37" i="3"/>
  <c r="K38" i="3"/>
  <c r="K39" i="3"/>
  <c r="K40" i="3"/>
  <c r="K43" i="3"/>
  <c r="K44" i="3"/>
  <c r="K47" i="3"/>
  <c r="K48" i="3"/>
  <c r="K49" i="3"/>
  <c r="K50" i="3"/>
  <c r="K51" i="3"/>
  <c r="K54" i="3"/>
  <c r="K55" i="3"/>
  <c r="K58" i="3"/>
  <c r="K59" i="3"/>
  <c r="K60" i="3"/>
  <c r="K61" i="3"/>
  <c r="K62" i="3"/>
  <c r="K65" i="3"/>
  <c r="K66" i="3"/>
  <c r="B32" i="1"/>
  <c r="D24" i="1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60" i="22"/>
  <c r="F18" i="2"/>
  <c r="C36" i="5"/>
  <c r="C7" i="23"/>
  <c r="G75" i="2"/>
  <c r="C8" i="23"/>
  <c r="G54" i="9"/>
  <c r="G42" i="9"/>
  <c r="G48" i="9"/>
  <c r="K15" i="2"/>
  <c r="K16" i="2"/>
  <c r="K13" i="2"/>
  <c r="K17" i="2"/>
  <c r="J13" i="2"/>
  <c r="K87" i="2"/>
  <c r="K88" i="2"/>
  <c r="K89" i="2"/>
  <c r="K91" i="2"/>
  <c r="K93" i="2"/>
  <c r="K95" i="2"/>
  <c r="K96" i="2"/>
  <c r="K97" i="2"/>
  <c r="K98" i="2"/>
  <c r="K99" i="2"/>
  <c r="K100" i="2"/>
  <c r="K105" i="2"/>
  <c r="K103" i="2"/>
  <c r="K104" i="2"/>
  <c r="K106" i="2"/>
  <c r="K107" i="2"/>
  <c r="K48" i="2"/>
  <c r="K18" i="2"/>
  <c r="K19" i="2"/>
  <c r="K22" i="2"/>
  <c r="K24" i="2"/>
  <c r="K25" i="2"/>
  <c r="K26" i="2"/>
  <c r="K27" i="2"/>
  <c r="K28" i="2"/>
  <c r="K29" i="2"/>
  <c r="K30" i="2"/>
  <c r="K32" i="2"/>
  <c r="K34" i="2"/>
  <c r="K35" i="2"/>
  <c r="K36" i="2"/>
  <c r="K37" i="2"/>
  <c r="K38" i="2"/>
  <c r="K39" i="2"/>
  <c r="K40" i="2"/>
  <c r="K41" i="2"/>
  <c r="K42" i="2"/>
  <c r="K45" i="2"/>
  <c r="K46" i="2"/>
  <c r="K47" i="2"/>
  <c r="K50" i="2"/>
  <c r="K51" i="2"/>
  <c r="K52" i="2"/>
  <c r="K53" i="2"/>
  <c r="K54" i="2"/>
  <c r="K55" i="2"/>
  <c r="K56" i="2"/>
  <c r="K57" i="2"/>
  <c r="K66" i="2"/>
  <c r="K68" i="2"/>
  <c r="K69" i="2"/>
  <c r="K70" i="2"/>
  <c r="K71" i="2"/>
  <c r="K72" i="2"/>
  <c r="K80" i="2"/>
  <c r="K82" i="2"/>
  <c r="K83" i="2"/>
  <c r="G20" i="9"/>
  <c r="G22" i="9"/>
  <c r="G24" i="9"/>
  <c r="G26" i="9"/>
  <c r="G29" i="9"/>
  <c r="G31" i="9"/>
  <c r="G18" i="9"/>
  <c r="G36" i="9"/>
  <c r="G37" i="9"/>
  <c r="G39" i="9"/>
  <c r="G45" i="9"/>
  <c r="G51" i="9"/>
  <c r="G62" i="9"/>
  <c r="D61" i="5"/>
  <c r="D56" i="5"/>
  <c r="D51" i="5"/>
  <c r="J66" i="2"/>
  <c r="J80" i="2"/>
  <c r="B13" i="20"/>
  <c r="B15" i="20"/>
  <c r="F14" i="2"/>
  <c r="F15" i="2"/>
  <c r="G14" i="2"/>
  <c r="G15" i="2"/>
  <c r="F22" i="2"/>
  <c r="F23" i="2"/>
  <c r="F24" i="2"/>
  <c r="F25" i="2"/>
  <c r="F26" i="2"/>
  <c r="F27" i="2"/>
  <c r="F28" i="2"/>
  <c r="F29" i="2"/>
  <c r="F30" i="2"/>
  <c r="G22" i="2"/>
  <c r="G23" i="2"/>
  <c r="G24" i="2"/>
  <c r="G25" i="2"/>
  <c r="G26" i="2"/>
  <c r="G27" i="2"/>
  <c r="G28" i="2"/>
  <c r="G29" i="2"/>
  <c r="G30" i="2"/>
  <c r="F12" i="2"/>
  <c r="F9" i="2"/>
  <c r="F10" i="2"/>
  <c r="F11" i="2"/>
  <c r="G12" i="2"/>
  <c r="G9" i="2"/>
  <c r="G10" i="2"/>
  <c r="G11" i="2"/>
  <c r="G60" i="2"/>
  <c r="F60" i="2"/>
  <c r="G111" i="2"/>
  <c r="F111" i="2"/>
  <c r="G107" i="2"/>
  <c r="F107" i="2"/>
  <c r="G106" i="2"/>
  <c r="F106" i="2"/>
  <c r="G105" i="2"/>
  <c r="F105" i="2"/>
  <c r="G104" i="2"/>
  <c r="F104" i="2"/>
  <c r="G103" i="2"/>
  <c r="F103" i="2"/>
  <c r="G100" i="2"/>
  <c r="F100" i="2"/>
  <c r="G99" i="2"/>
  <c r="F99" i="2"/>
  <c r="G98" i="2"/>
  <c r="F98" i="2"/>
  <c r="G97" i="2"/>
  <c r="F97" i="2"/>
  <c r="G96" i="2"/>
  <c r="F96" i="2"/>
  <c r="G95" i="2"/>
  <c r="F95" i="2"/>
  <c r="G93" i="2"/>
  <c r="F93" i="2"/>
  <c r="G92" i="2"/>
  <c r="F92" i="2"/>
  <c r="G91" i="2"/>
  <c r="F91" i="2"/>
  <c r="G89" i="2"/>
  <c r="F89" i="2"/>
  <c r="G88" i="2"/>
  <c r="F88" i="2"/>
  <c r="G87" i="2"/>
  <c r="F87" i="2"/>
  <c r="G86" i="2"/>
  <c r="F86" i="2"/>
  <c r="G83" i="2"/>
  <c r="F83" i="2"/>
  <c r="G82" i="2"/>
  <c r="F82" i="2"/>
  <c r="G79" i="2"/>
  <c r="F79" i="2"/>
  <c r="G78" i="2"/>
  <c r="F78" i="2"/>
  <c r="G77" i="2"/>
  <c r="F77" i="2"/>
  <c r="G76" i="2"/>
  <c r="F76" i="2"/>
  <c r="F75" i="2"/>
  <c r="G72" i="2"/>
  <c r="F72" i="2"/>
  <c r="G71" i="2"/>
  <c r="F71" i="2"/>
  <c r="G70" i="2"/>
  <c r="F70" i="2"/>
  <c r="G69" i="2"/>
  <c r="F69" i="2"/>
  <c r="G68" i="2"/>
  <c r="F68" i="2"/>
  <c r="G65" i="2"/>
  <c r="F65" i="2"/>
  <c r="G64" i="2"/>
  <c r="F64" i="2"/>
  <c r="G63" i="2"/>
  <c r="F63" i="2"/>
  <c r="G62" i="2"/>
  <c r="F62" i="2"/>
  <c r="G61" i="2"/>
  <c r="F61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8" i="2"/>
  <c r="F48" i="2"/>
  <c r="G46" i="2"/>
  <c r="F46" i="2"/>
  <c r="G45" i="2"/>
  <c r="F45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2" i="2"/>
  <c r="F32" i="2"/>
  <c r="G20" i="2"/>
  <c r="F20" i="2"/>
  <c r="G19" i="2"/>
  <c r="F19" i="2"/>
  <c r="G18" i="2"/>
  <c r="G110" i="2"/>
  <c r="G112" i="2"/>
  <c r="F110" i="2"/>
  <c r="F112" i="2"/>
  <c r="E110" i="2"/>
  <c r="E112" i="2"/>
  <c r="D110" i="2"/>
  <c r="D112" i="2"/>
  <c r="Z11" i="3"/>
  <c r="Z12" i="3"/>
  <c r="Z10" i="3"/>
  <c r="C51" i="4"/>
  <c r="C52" i="4"/>
  <c r="C43" i="4"/>
  <c r="C44" i="4" s="1"/>
  <c r="C47" i="4"/>
  <c r="C48" i="4" s="1"/>
  <c r="C36" i="4"/>
  <c r="C37" i="4"/>
  <c r="C38" i="4"/>
  <c r="C39" i="4"/>
  <c r="C27" i="4"/>
  <c r="C28" i="4"/>
  <c r="C29" i="4"/>
  <c r="C30" i="4"/>
  <c r="C31" i="4"/>
  <c r="C32" i="4"/>
  <c r="C58" i="4"/>
  <c r="C57" i="4"/>
  <c r="C12" i="4"/>
  <c r="C13" i="4"/>
  <c r="C14" i="4"/>
  <c r="C18" i="4"/>
  <c r="C19" i="4"/>
  <c r="C20" i="4"/>
  <c r="C21" i="4"/>
  <c r="C22" i="4"/>
  <c r="C23" i="4"/>
  <c r="C7" i="4"/>
  <c r="C8" i="4" s="1"/>
  <c r="G12" i="9" l="1"/>
  <c r="G13" i="9"/>
  <c r="M47" i="5"/>
  <c r="L47" i="5"/>
  <c r="P47" i="5"/>
  <c r="H47" i="5"/>
  <c r="R47" i="5"/>
  <c r="F47" i="5"/>
  <c r="N47" i="5"/>
  <c r="G47" i="5"/>
  <c r="I47" i="5"/>
  <c r="K47" i="5"/>
  <c r="D47" i="5"/>
  <c r="E47" i="5"/>
  <c r="O47" i="5"/>
  <c r="Q47" i="5"/>
  <c r="J47" i="5"/>
  <c r="J52" i="5"/>
  <c r="R52" i="5"/>
  <c r="E52" i="5"/>
  <c r="K52" i="5"/>
  <c r="D52" i="5"/>
  <c r="F52" i="5"/>
  <c r="G52" i="5"/>
  <c r="P52" i="5"/>
  <c r="L52" i="5"/>
  <c r="M52" i="5"/>
  <c r="N52" i="5"/>
  <c r="O52" i="5"/>
  <c r="H52" i="5"/>
  <c r="I52" i="5"/>
  <c r="Q52" i="5"/>
  <c r="D62" i="5"/>
  <c r="F62" i="5"/>
  <c r="N62" i="5"/>
  <c r="R62" i="5"/>
  <c r="G62" i="5"/>
  <c r="O62" i="5"/>
  <c r="Q62" i="5"/>
  <c r="J62" i="5"/>
  <c r="L62" i="5"/>
  <c r="E62" i="5"/>
  <c r="H62" i="5"/>
  <c r="P62" i="5"/>
  <c r="I62" i="5"/>
  <c r="K62" i="5"/>
  <c r="M62" i="5"/>
  <c r="D57" i="5"/>
  <c r="H57" i="5"/>
  <c r="P57" i="5"/>
  <c r="K57" i="5"/>
  <c r="M57" i="5"/>
  <c r="I57" i="5"/>
  <c r="Q57" i="5"/>
  <c r="O57" i="5"/>
  <c r="J57" i="5"/>
  <c r="R57" i="5"/>
  <c r="L57" i="5"/>
  <c r="F57" i="5"/>
  <c r="E57" i="5"/>
  <c r="N57" i="5"/>
  <c r="G57" i="5"/>
  <c r="J58" i="2"/>
  <c r="J47" i="2"/>
  <c r="F13" i="2"/>
  <c r="J108" i="2"/>
  <c r="C17" i="2"/>
  <c r="F108" i="2"/>
  <c r="F84" i="2"/>
  <c r="K84" i="2"/>
  <c r="J17" i="2"/>
  <c r="J84" i="2"/>
  <c r="G31" i="2"/>
  <c r="G13" i="2"/>
  <c r="K73" i="2"/>
  <c r="K31" i="2"/>
  <c r="J101" i="2"/>
  <c r="C109" i="2"/>
  <c r="G109" i="2" s="1"/>
  <c r="J31" i="2"/>
  <c r="F31" i="2"/>
  <c r="K43" i="2"/>
  <c r="F58" i="2"/>
  <c r="K101" i="2"/>
  <c r="J73" i="2"/>
  <c r="F80" i="2"/>
  <c r="F43" i="2"/>
  <c r="J43" i="2"/>
  <c r="F66" i="2"/>
  <c r="K58" i="2"/>
  <c r="G16" i="2"/>
  <c r="F16" i="2"/>
  <c r="F101" i="2"/>
  <c r="F73" i="2"/>
  <c r="G47" i="2"/>
  <c r="K108" i="2"/>
  <c r="G26" i="11"/>
  <c r="E35" i="11"/>
  <c r="G23" i="11"/>
  <c r="G27" i="11"/>
  <c r="G25" i="11"/>
  <c r="G34" i="11"/>
  <c r="G24" i="11"/>
  <c r="G35" i="11"/>
  <c r="G22" i="11"/>
  <c r="G28" i="11"/>
  <c r="G29" i="11"/>
  <c r="G30" i="11"/>
  <c r="G31" i="11"/>
  <c r="G32" i="11"/>
  <c r="G33" i="11"/>
  <c r="C33" i="4"/>
  <c r="C40" i="4"/>
  <c r="B55" i="4"/>
  <c r="D16" i="5" s="1"/>
  <c r="E16" i="5" s="1"/>
  <c r="C53" i="4"/>
  <c r="C24" i="4"/>
  <c r="C15" i="4"/>
  <c r="J63" i="3"/>
  <c r="F9" i="9"/>
  <c r="G9" i="9" s="1"/>
  <c r="K45" i="3"/>
  <c r="J31" i="3"/>
  <c r="K34" i="3"/>
  <c r="K56" i="3"/>
  <c r="J64" i="3"/>
  <c r="K23" i="3"/>
  <c r="J20" i="3"/>
  <c r="H47" i="3"/>
  <c r="I47" i="3" s="1"/>
  <c r="J41" i="3"/>
  <c r="F30" i="22"/>
  <c r="G30" i="22" s="1" a="1"/>
  <c r="G30" i="22" s="1"/>
  <c r="G69" i="3"/>
  <c r="F11" i="9"/>
  <c r="G11" i="9" s="1"/>
  <c r="F10" i="9"/>
  <c r="G10" i="9" s="1"/>
  <c r="F29" i="22"/>
  <c r="G29" i="22" s="1" a="1"/>
  <c r="G29" i="22" s="1"/>
  <c r="J53" i="3"/>
  <c r="H42" i="3"/>
  <c r="I42" i="3" s="1"/>
  <c r="J49" i="3"/>
  <c r="J19" i="3"/>
  <c r="G34" i="5"/>
  <c r="K67" i="3"/>
  <c r="G33" i="9"/>
  <c r="G13" i="11"/>
  <c r="G4" i="11"/>
  <c r="G9" i="11"/>
  <c r="F69" i="3"/>
  <c r="G8" i="11"/>
  <c r="G12" i="11"/>
  <c r="G5" i="11"/>
  <c r="G10" i="11"/>
  <c r="G14" i="11"/>
  <c r="G7" i="11"/>
  <c r="G16" i="11"/>
  <c r="G11" i="11"/>
  <c r="G15" i="11"/>
  <c r="G6" i="11"/>
  <c r="J26" i="3"/>
  <c r="H26" i="3"/>
  <c r="I26" i="3" s="1"/>
  <c r="H62" i="3"/>
  <c r="I62" i="3" s="1"/>
  <c r="J62" i="3"/>
  <c r="H51" i="3"/>
  <c r="I51" i="3" s="1"/>
  <c r="J51" i="3"/>
  <c r="J40" i="3"/>
  <c r="H40" i="3"/>
  <c r="I40" i="3" s="1"/>
  <c r="H29" i="3"/>
  <c r="I29" i="3" s="1"/>
  <c r="J29" i="3"/>
  <c r="H18" i="3"/>
  <c r="I18" i="3" s="1"/>
  <c r="J18" i="3"/>
  <c r="H61" i="3"/>
  <c r="I61" i="3" s="1"/>
  <c r="J61" i="3"/>
  <c r="H50" i="3"/>
  <c r="I50" i="3" s="1"/>
  <c r="J50" i="3"/>
  <c r="H39" i="3"/>
  <c r="I39" i="3" s="1"/>
  <c r="J39" i="3"/>
  <c r="J28" i="3"/>
  <c r="H28" i="3"/>
  <c r="I28" i="3" s="1"/>
  <c r="H17" i="3"/>
  <c r="I17" i="3" s="1"/>
  <c r="J17" i="3"/>
  <c r="H60" i="3"/>
  <c r="I60" i="3" s="1"/>
  <c r="J60" i="3"/>
  <c r="H49" i="3"/>
  <c r="I49" i="3" s="1"/>
  <c r="J38" i="3"/>
  <c r="H38" i="3"/>
  <c r="I38" i="3" s="1"/>
  <c r="J27" i="3"/>
  <c r="J16" i="3"/>
  <c r="H16" i="3"/>
  <c r="I16" i="3" s="1"/>
  <c r="H59" i="3"/>
  <c r="I59" i="3" s="1"/>
  <c r="J59" i="3"/>
  <c r="J48" i="3"/>
  <c r="H48" i="3"/>
  <c r="I48" i="3" s="1"/>
  <c r="H37" i="3"/>
  <c r="I37" i="3" s="1"/>
  <c r="J37" i="3"/>
  <c r="J15" i="3"/>
  <c r="H15" i="3"/>
  <c r="I15" i="3" s="1"/>
  <c r="J58" i="3"/>
  <c r="H58" i="3"/>
  <c r="H36" i="3"/>
  <c r="J36" i="3"/>
  <c r="H25" i="3"/>
  <c r="J25" i="3"/>
  <c r="I14" i="3"/>
  <c r="J14" i="3"/>
  <c r="G58" i="9"/>
  <c r="F26" i="12"/>
  <c r="G17" i="2" l="1"/>
  <c r="F17" i="2"/>
  <c r="F109" i="2"/>
  <c r="C113" i="2"/>
  <c r="B37" i="11" s="1"/>
  <c r="B38" i="11" s="1"/>
  <c r="D109" i="2"/>
  <c r="J109" i="2"/>
  <c r="B4" i="20" s="1"/>
  <c r="B17" i="20" s="1"/>
  <c r="B20" i="20" s="1"/>
  <c r="B23" i="20" s="1"/>
  <c r="B25" i="20" s="1"/>
  <c r="B28" i="20" s="1"/>
  <c r="B42" i="20" s="1"/>
  <c r="B44" i="20" s="1"/>
  <c r="B46" i="20" s="1"/>
  <c r="B48" i="20" s="1"/>
  <c r="K109" i="2"/>
  <c r="B60" i="4"/>
  <c r="D60" i="4" s="1"/>
  <c r="E60" i="4" s="1"/>
  <c r="C55" i="4"/>
  <c r="C60" i="4" s="1"/>
  <c r="J56" i="3"/>
  <c r="F31" i="22"/>
  <c r="G15" i="9"/>
  <c r="G60" i="9" s="1"/>
  <c r="G64" i="9" s="1"/>
  <c r="K69" i="3"/>
  <c r="E24" i="2" s="1"/>
  <c r="J34" i="3"/>
  <c r="J67" i="3"/>
  <c r="J23" i="3"/>
  <c r="H34" i="5"/>
  <c r="D51" i="4"/>
  <c r="E51" i="4" s="1"/>
  <c r="D36" i="4"/>
  <c r="E36" i="4" s="1"/>
  <c r="D29" i="4"/>
  <c r="E29" i="4" s="1"/>
  <c r="D22" i="4"/>
  <c r="E22" i="4" s="1"/>
  <c r="D55" i="4"/>
  <c r="E55" i="4" s="1"/>
  <c r="D58" i="4"/>
  <c r="E58" i="4" s="1"/>
  <c r="D47" i="4"/>
  <c r="E47" i="4" s="1"/>
  <c r="D30" i="4"/>
  <c r="E30" i="4" s="1"/>
  <c r="D23" i="4"/>
  <c r="E23" i="4" s="1"/>
  <c r="D11" i="4"/>
  <c r="E11" i="4" s="1"/>
  <c r="D15" i="2"/>
  <c r="D57" i="4"/>
  <c r="E57" i="4" s="1"/>
  <c r="D31" i="4"/>
  <c r="E31" i="4" s="1"/>
  <c r="D24" i="4"/>
  <c r="E24" i="4" s="1"/>
  <c r="D15" i="4"/>
  <c r="E15" i="4" s="1"/>
  <c r="D96" i="2"/>
  <c r="D52" i="4"/>
  <c r="E52" i="4" s="1"/>
  <c r="D37" i="4"/>
  <c r="E37" i="4" s="1"/>
  <c r="D32" i="4"/>
  <c r="E32" i="4" s="1"/>
  <c r="D18" i="4"/>
  <c r="E18" i="4" s="1"/>
  <c r="D12" i="4"/>
  <c r="E12" i="4" s="1"/>
  <c r="D53" i="4"/>
  <c r="E53" i="4" s="1"/>
  <c r="D44" i="4"/>
  <c r="E44" i="4" s="1"/>
  <c r="D38" i="4"/>
  <c r="E38" i="4" s="1"/>
  <c r="D33" i="4"/>
  <c r="E33" i="4" s="1"/>
  <c r="D13" i="4"/>
  <c r="E13" i="4" s="1"/>
  <c r="D43" i="4"/>
  <c r="E43" i="4" s="1"/>
  <c r="D39" i="4"/>
  <c r="E39" i="4" s="1"/>
  <c r="D27" i="4"/>
  <c r="E27" i="4" s="1"/>
  <c r="D19" i="4"/>
  <c r="E19" i="4" s="1"/>
  <c r="D14" i="4"/>
  <c r="E14" i="4" s="1"/>
  <c r="D48" i="4"/>
  <c r="E48" i="4" s="1"/>
  <c r="D40" i="4"/>
  <c r="E40" i="4" s="1"/>
  <c r="D20" i="4"/>
  <c r="E20" i="4" s="1"/>
  <c r="D7" i="4"/>
  <c r="E7" i="4" s="1"/>
  <c r="D28" i="4"/>
  <c r="E28" i="4" s="1"/>
  <c r="D21" i="4"/>
  <c r="E21" i="4" s="1"/>
  <c r="D91" i="2"/>
  <c r="D76" i="2"/>
  <c r="D12" i="2"/>
  <c r="D25" i="2"/>
  <c r="D14" i="2"/>
  <c r="D26" i="2"/>
  <c r="D107" i="2"/>
  <c r="D105" i="2"/>
  <c r="D103" i="2"/>
  <c r="D100" i="2"/>
  <c r="D98" i="2"/>
  <c r="D27" i="2"/>
  <c r="D75" i="2"/>
  <c r="D72" i="2"/>
  <c r="D70" i="2"/>
  <c r="D68" i="2"/>
  <c r="D65" i="2"/>
  <c r="D63" i="2"/>
  <c r="D61" i="2"/>
  <c r="D57" i="2"/>
  <c r="D55" i="2"/>
  <c r="D53" i="2"/>
  <c r="D51" i="2"/>
  <c r="D48" i="2"/>
  <c r="D46" i="2"/>
  <c r="D43" i="2"/>
  <c r="D41" i="2"/>
  <c r="D39" i="2"/>
  <c r="D37" i="2"/>
  <c r="D32" i="2"/>
  <c r="D19" i="2"/>
  <c r="D28" i="2"/>
  <c r="D60" i="2"/>
  <c r="D92" i="2"/>
  <c r="D89" i="2"/>
  <c r="D87" i="2"/>
  <c r="D84" i="2"/>
  <c r="D29" i="2"/>
  <c r="D9" i="2"/>
  <c r="D18" i="2"/>
  <c r="D86" i="2"/>
  <c r="D77" i="2"/>
  <c r="D94" i="2"/>
  <c r="D22" i="2"/>
  <c r="D30" i="2"/>
  <c r="D10" i="2"/>
  <c r="D108" i="2"/>
  <c r="D106" i="2"/>
  <c r="D104" i="2"/>
  <c r="D101" i="2"/>
  <c r="D99" i="2"/>
  <c r="D97" i="2"/>
  <c r="D24" i="2"/>
  <c r="D111" i="2"/>
  <c r="D93" i="2"/>
  <c r="D83" i="2"/>
  <c r="D78" i="2"/>
  <c r="D82" i="2"/>
  <c r="D95" i="2"/>
  <c r="D23" i="2"/>
  <c r="D11" i="2"/>
  <c r="D73" i="2"/>
  <c r="D71" i="2"/>
  <c r="D69" i="2"/>
  <c r="D66" i="2"/>
  <c r="D64" i="2"/>
  <c r="D62" i="2"/>
  <c r="D58" i="2"/>
  <c r="D56" i="2"/>
  <c r="D54" i="2"/>
  <c r="D52" i="2"/>
  <c r="D50" i="2"/>
  <c r="D47" i="2"/>
  <c r="D45" i="2"/>
  <c r="D42" i="2"/>
  <c r="D40" i="2"/>
  <c r="D38" i="2"/>
  <c r="D36" i="2"/>
  <c r="D34" i="2"/>
  <c r="D20" i="2"/>
  <c r="D88" i="2"/>
  <c r="D80" i="2"/>
  <c r="D79" i="2"/>
  <c r="D8" i="4"/>
  <c r="E8" i="4" s="1"/>
  <c r="H56" i="3"/>
  <c r="I56" i="3" s="1"/>
  <c r="H23" i="3"/>
  <c r="I23" i="3" s="1"/>
  <c r="J45" i="3"/>
  <c r="I58" i="3"/>
  <c r="H67" i="3"/>
  <c r="I67" i="3" s="1"/>
  <c r="I36" i="3"/>
  <c r="H45" i="3"/>
  <c r="I45" i="3" s="1"/>
  <c r="H34" i="3"/>
  <c r="I34" i="3" s="1"/>
  <c r="I25" i="3"/>
  <c r="H31" i="2"/>
  <c r="B18" i="11"/>
  <c r="B19" i="11" s="1"/>
  <c r="H9" i="2"/>
  <c r="H60" i="2"/>
  <c r="H104" i="2"/>
  <c r="H92" i="2"/>
  <c r="H82" i="2"/>
  <c r="H66" i="2"/>
  <c r="H56" i="2"/>
  <c r="H47" i="2"/>
  <c r="H38" i="2"/>
  <c r="H28" i="2"/>
  <c r="H95" i="2"/>
  <c r="H43" i="2"/>
  <c r="H10" i="2"/>
  <c r="D113" i="2"/>
  <c r="H107" i="2"/>
  <c r="H98" i="2"/>
  <c r="H61" i="2"/>
  <c r="H27" i="2"/>
  <c r="H18" i="2"/>
  <c r="H72" i="2"/>
  <c r="H11" i="2"/>
  <c r="H111" i="2"/>
  <c r="H101" i="2"/>
  <c r="H89" i="2"/>
  <c r="H79" i="2"/>
  <c r="H73" i="2"/>
  <c r="H64" i="2"/>
  <c r="H54" i="2"/>
  <c r="H45" i="2"/>
  <c r="H36" i="2"/>
  <c r="H26" i="2"/>
  <c r="H109" i="2"/>
  <c r="H12" i="2"/>
  <c r="H105" i="2"/>
  <c r="H96" i="2"/>
  <c r="H93" i="2"/>
  <c r="H83" i="2"/>
  <c r="H68" i="2"/>
  <c r="H57" i="2"/>
  <c r="H48" i="2"/>
  <c r="H39" i="2"/>
  <c r="H62" i="2"/>
  <c r="H52" i="2"/>
  <c r="H42" i="2"/>
  <c r="H34" i="2"/>
  <c r="H24" i="2"/>
  <c r="H19" i="2"/>
  <c r="H37" i="2"/>
  <c r="H100" i="2"/>
  <c r="H88" i="2"/>
  <c r="H53" i="2"/>
  <c r="H35" i="2"/>
  <c r="H94" i="2"/>
  <c r="H108" i="2"/>
  <c r="H14" i="2"/>
  <c r="H113" i="2"/>
  <c r="H103" i="2"/>
  <c r="H91" i="2"/>
  <c r="H80" i="2"/>
  <c r="H65" i="2"/>
  <c r="H55" i="2"/>
  <c r="H46" i="2"/>
  <c r="H23" i="2"/>
  <c r="H29" i="2"/>
  <c r="H15" i="2"/>
  <c r="H97" i="2"/>
  <c r="H58" i="2"/>
  <c r="H50" i="2"/>
  <c r="H40" i="2"/>
  <c r="H30" i="2"/>
  <c r="H22" i="2"/>
  <c r="F113" i="2"/>
  <c r="F65426" i="2" s="1"/>
  <c r="H78" i="2"/>
  <c r="H63" i="2"/>
  <c r="H20" i="2"/>
  <c r="F16" i="5"/>
  <c r="H69" i="2" l="1"/>
  <c r="H71" i="2"/>
  <c r="H70" i="2"/>
  <c r="H75" i="2"/>
  <c r="H77" i="2"/>
  <c r="H76" i="2"/>
  <c r="H84" i="2"/>
  <c r="H25" i="2"/>
  <c r="H86" i="2"/>
  <c r="H32" i="2"/>
  <c r="B31" i="20"/>
  <c r="B33" i="20" s="1"/>
  <c r="B36" i="20" s="1"/>
  <c r="B38" i="20" s="1"/>
  <c r="H106" i="2"/>
  <c r="H87" i="2"/>
  <c r="H41" i="2"/>
  <c r="G113" i="2"/>
  <c r="G65426" i="2" s="1"/>
  <c r="H99" i="2"/>
  <c r="H51" i="2"/>
  <c r="B50" i="20"/>
  <c r="F15" i="4"/>
  <c r="F33" i="4"/>
  <c r="F7" i="4"/>
  <c r="F38" i="4"/>
  <c r="F19" i="4"/>
  <c r="F28" i="4"/>
  <c r="F27" i="4"/>
  <c r="F55" i="4"/>
  <c r="F48" i="4"/>
  <c r="F12" i="4"/>
  <c r="F53" i="4"/>
  <c r="F21" i="4"/>
  <c r="F11" i="4"/>
  <c r="F47" i="4"/>
  <c r="F60" i="4"/>
  <c r="F24" i="4"/>
  <c r="F31" i="4"/>
  <c r="F57" i="4"/>
  <c r="F36" i="4"/>
  <c r="F8" i="4"/>
  <c r="F29" i="4"/>
  <c r="F23" i="4"/>
  <c r="F14" i="4"/>
  <c r="F18" i="4"/>
  <c r="F32" i="4"/>
  <c r="F20" i="4"/>
  <c r="F43" i="4"/>
  <c r="F44" i="4"/>
  <c r="F13" i="4"/>
  <c r="F39" i="4"/>
  <c r="F58" i="4"/>
  <c r="F37" i="4"/>
  <c r="F30" i="4"/>
  <c r="F40" i="4"/>
  <c r="F51" i="4"/>
  <c r="F52" i="4"/>
  <c r="F22" i="4"/>
  <c r="E96" i="2"/>
  <c r="E100" i="2"/>
  <c r="E55" i="2"/>
  <c r="E65" i="2"/>
  <c r="E37" i="2"/>
  <c r="E82" i="2"/>
  <c r="E71" i="2"/>
  <c r="E57" i="2"/>
  <c r="E41" i="2"/>
  <c r="E42" i="2"/>
  <c r="E29" i="2"/>
  <c r="E62" i="2"/>
  <c r="E107" i="2"/>
  <c r="E111" i="2"/>
  <c r="E69" i="2"/>
  <c r="E87" i="2"/>
  <c r="E14" i="2"/>
  <c r="E23" i="2"/>
  <c r="F8" i="11"/>
  <c r="E68" i="2"/>
  <c r="E109" i="2"/>
  <c r="E19" i="2"/>
  <c r="E45" i="2"/>
  <c r="E84" i="2"/>
  <c r="E40" i="2"/>
  <c r="E39" i="2"/>
  <c r="E36" i="2"/>
  <c r="E108" i="2"/>
  <c r="E52" i="2"/>
  <c r="E93" i="2"/>
  <c r="E80" i="2"/>
  <c r="E22" i="2"/>
  <c r="E88" i="2"/>
  <c r="E75" i="2"/>
  <c r="E26" i="2"/>
  <c r="E11" i="2"/>
  <c r="E56" i="2"/>
  <c r="E15" i="2"/>
  <c r="E47" i="2"/>
  <c r="E91" i="2"/>
  <c r="E94" i="2"/>
  <c r="E64" i="2"/>
  <c r="E103" i="2"/>
  <c r="E63" i="2"/>
  <c r="E28" i="2"/>
  <c r="E72" i="2"/>
  <c r="E18" i="2"/>
  <c r="E89" i="2"/>
  <c r="E73" i="2"/>
  <c r="E83" i="2"/>
  <c r="E38" i="2"/>
  <c r="E51" i="2"/>
  <c r="E58" i="2"/>
  <c r="F32" i="11"/>
  <c r="F4" i="11"/>
  <c r="F10" i="11"/>
  <c r="F28" i="11"/>
  <c r="E53" i="2"/>
  <c r="E61" i="2"/>
  <c r="E46" i="2"/>
  <c r="F13" i="11"/>
  <c r="F16" i="11"/>
  <c r="F24" i="11"/>
  <c r="F30" i="11"/>
  <c r="E79" i="2"/>
  <c r="E95" i="2"/>
  <c r="F23" i="11"/>
  <c r="E99" i="2"/>
  <c r="F35" i="11"/>
  <c r="F33" i="11"/>
  <c r="F26" i="11"/>
  <c r="F29" i="11"/>
  <c r="F31" i="11"/>
  <c r="E60" i="2"/>
  <c r="E77" i="2"/>
  <c r="E104" i="2"/>
  <c r="E101" i="2"/>
  <c r="F14" i="11"/>
  <c r="F25" i="11"/>
  <c r="E50" i="2"/>
  <c r="E78" i="2"/>
  <c r="E76" i="2"/>
  <c r="E43" i="2"/>
  <c r="E35" i="2"/>
  <c r="E32" i="2"/>
  <c r="E25" i="2"/>
  <c r="E9" i="2"/>
  <c r="E27" i="2"/>
  <c r="E10" i="2"/>
  <c r="E97" i="2"/>
  <c r="F9" i="11"/>
  <c r="F27" i="11"/>
  <c r="F12" i="11"/>
  <c r="E48" i="2"/>
  <c r="E92" i="2"/>
  <c r="F7" i="11"/>
  <c r="E106" i="2"/>
  <c r="E66" i="2"/>
  <c r="F22" i="11"/>
  <c r="E34" i="2"/>
  <c r="E12" i="2"/>
  <c r="F34" i="11"/>
  <c r="F15" i="11"/>
  <c r="E54" i="2"/>
  <c r="E20" i="2"/>
  <c r="E113" i="2"/>
  <c r="F5" i="11"/>
  <c r="E105" i="2"/>
  <c r="E86" i="2"/>
  <c r="E30" i="2"/>
  <c r="E98" i="2"/>
  <c r="E70" i="2"/>
  <c r="J69" i="3"/>
  <c r="I34" i="5"/>
  <c r="D31" i="2"/>
  <c r="D13" i="2"/>
  <c r="D22" i="5"/>
  <c r="D16" i="2"/>
  <c r="I69" i="3"/>
  <c r="D7" i="5" s="1"/>
  <c r="E7" i="5" s="1"/>
  <c r="F7" i="5" s="1"/>
  <c r="G7" i="5" s="1"/>
  <c r="H69" i="3"/>
  <c r="H16" i="2"/>
  <c r="H13" i="2"/>
  <c r="G16" i="5"/>
  <c r="H17" i="2" l="1"/>
  <c r="E16" i="2"/>
  <c r="E31" i="2"/>
  <c r="E13" i="2"/>
  <c r="D8" i="5"/>
  <c r="E8" i="5" s="1"/>
  <c r="F8" i="5" s="1"/>
  <c r="G8" i="5" s="1"/>
  <c r="H8" i="5" s="1"/>
  <c r="I8" i="5" s="1"/>
  <c r="J8" i="5" s="1"/>
  <c r="K8" i="5" s="1"/>
  <c r="L8" i="5" s="1"/>
  <c r="M8" i="5" s="1"/>
  <c r="N8" i="5" s="1"/>
  <c r="O8" i="5" s="1"/>
  <c r="P8" i="5" s="1"/>
  <c r="Q8" i="5" s="1"/>
  <c r="R8" i="5" s="1"/>
  <c r="J34" i="5"/>
  <c r="E22" i="5"/>
  <c r="D17" i="2"/>
  <c r="H16" i="5"/>
  <c r="E17" i="2" l="1"/>
  <c r="D11" i="5"/>
  <c r="D13" i="5" s="1"/>
  <c r="D14" i="5" s="1"/>
  <c r="D24" i="5" s="1"/>
  <c r="D26" i="5" s="1"/>
  <c r="K34" i="5"/>
  <c r="F22" i="5"/>
  <c r="E11" i="5"/>
  <c r="E13" i="5" s="1"/>
  <c r="F11" i="5"/>
  <c r="I16" i="5"/>
  <c r="C27" i="5" l="1"/>
  <c r="D27" i="5" s="1"/>
  <c r="L34" i="5"/>
  <c r="G22" i="5"/>
  <c r="E14" i="5"/>
  <c r="E24" i="5" s="1"/>
  <c r="H7" i="5"/>
  <c r="G11" i="5"/>
  <c r="F13" i="5"/>
  <c r="F14" i="5" s="1"/>
  <c r="F24" i="5" s="1"/>
  <c r="J16" i="5"/>
  <c r="E27" i="5" l="1"/>
  <c r="F27" i="5" s="1"/>
  <c r="G27" i="5" s="1"/>
  <c r="H27" i="5" s="1"/>
  <c r="I27" i="5" s="1"/>
  <c r="J27" i="5" s="1"/>
  <c r="K27" i="5" s="1"/>
  <c r="L27" i="5" s="1"/>
  <c r="M27" i="5" s="1"/>
  <c r="N27" i="5" s="1"/>
  <c r="O27" i="5" s="1"/>
  <c r="P27" i="5" s="1"/>
  <c r="Q27" i="5" s="1"/>
  <c r="R27" i="5" s="1"/>
  <c r="D28" i="5"/>
  <c r="D30" i="5"/>
  <c r="D32" i="5" s="1"/>
  <c r="D38" i="5" s="1"/>
  <c r="D63" i="5" s="1"/>
  <c r="D64" i="5" s="1"/>
  <c r="E61" i="5" s="1"/>
  <c r="M34" i="5"/>
  <c r="H22" i="5"/>
  <c r="G13" i="5"/>
  <c r="G14" i="5" s="1"/>
  <c r="G24" i="5" s="1"/>
  <c r="H11" i="5"/>
  <c r="H13" i="5" s="1"/>
  <c r="H14" i="5" s="1"/>
  <c r="I7" i="5"/>
  <c r="K16" i="5"/>
  <c r="E30" i="5" l="1"/>
  <c r="E32" i="5" s="1"/>
  <c r="E38" i="5" s="1"/>
  <c r="E63" i="5" s="1"/>
  <c r="F30" i="5"/>
  <c r="F32" i="5" s="1"/>
  <c r="F38" i="5" s="1"/>
  <c r="F48" i="5" s="1"/>
  <c r="E28" i="5"/>
  <c r="D53" i="5"/>
  <c r="D54" i="5" s="1"/>
  <c r="E51" i="5" s="1"/>
  <c r="D58" i="5"/>
  <c r="D59" i="5" s="1"/>
  <c r="E56" i="5" s="1"/>
  <c r="D43" i="5"/>
  <c r="D44" i="5" s="1"/>
  <c r="E41" i="5" s="1"/>
  <c r="D67" i="5"/>
  <c r="D68" i="5" s="1"/>
  <c r="F28" i="5"/>
  <c r="D48" i="5"/>
  <c r="D49" i="5" s="1"/>
  <c r="E46" i="5" s="1"/>
  <c r="N34" i="5"/>
  <c r="H24" i="5"/>
  <c r="H28" i="5" s="1"/>
  <c r="I22" i="5"/>
  <c r="G28" i="5"/>
  <c r="G30" i="5"/>
  <c r="G32" i="5" s="1"/>
  <c r="G38" i="5" s="1"/>
  <c r="I11" i="5"/>
  <c r="J7" i="5"/>
  <c r="L16" i="5"/>
  <c r="F58" i="5" l="1"/>
  <c r="F67" i="5"/>
  <c r="F63" i="5"/>
  <c r="F53" i="5"/>
  <c r="F43" i="5"/>
  <c r="E53" i="5"/>
  <c r="E54" i="5" s="1"/>
  <c r="F51" i="5" s="1"/>
  <c r="E43" i="5"/>
  <c r="E44" i="5" s="1"/>
  <c r="F41" i="5" s="1"/>
  <c r="E48" i="5"/>
  <c r="E49" i="5" s="1"/>
  <c r="F46" i="5" s="1"/>
  <c r="E67" i="5"/>
  <c r="E68" i="5" s="1"/>
  <c r="E58" i="5"/>
  <c r="E59" i="5" s="1"/>
  <c r="F56" i="5" s="1"/>
  <c r="G48" i="5"/>
  <c r="G43" i="5"/>
  <c r="H30" i="5"/>
  <c r="H32" i="5" s="1"/>
  <c r="H38" i="5" s="1"/>
  <c r="H48" i="5" s="1"/>
  <c r="O34" i="5"/>
  <c r="J22" i="5"/>
  <c r="E64" i="5"/>
  <c r="F61" i="5" s="1"/>
  <c r="F64" i="5" s="1"/>
  <c r="G61" i="5" s="1"/>
  <c r="I13" i="5"/>
  <c r="I14" i="5" s="1"/>
  <c r="I24" i="5" s="1"/>
  <c r="J11" i="5"/>
  <c r="K7" i="5"/>
  <c r="G58" i="5"/>
  <c r="G53" i="5"/>
  <c r="G67" i="5"/>
  <c r="G63" i="5"/>
  <c r="M16" i="5"/>
  <c r="F54" i="5" l="1"/>
  <c r="G51" i="5" s="1"/>
  <c r="G54" i="5" s="1"/>
  <c r="H51" i="5" s="1"/>
  <c r="F59" i="5"/>
  <c r="G56" i="5" s="1"/>
  <c r="G59" i="5" s="1"/>
  <c r="H56" i="5" s="1"/>
  <c r="F68" i="5"/>
  <c r="G68" i="5" s="1"/>
  <c r="H58" i="5"/>
  <c r="H53" i="5"/>
  <c r="H43" i="5"/>
  <c r="H63" i="5"/>
  <c r="H67" i="5"/>
  <c r="P34" i="5"/>
  <c r="K22" i="5"/>
  <c r="F44" i="5"/>
  <c r="G41" i="5" s="1"/>
  <c r="G64" i="5"/>
  <c r="H61" i="5" s="1"/>
  <c r="J13" i="5"/>
  <c r="J14" i="5" s="1"/>
  <c r="J24" i="5" s="1"/>
  <c r="I28" i="5"/>
  <c r="I30" i="5"/>
  <c r="I32" i="5" s="1"/>
  <c r="I38" i="5" s="1"/>
  <c r="I48" i="5" s="1"/>
  <c r="F49" i="5"/>
  <c r="G46" i="5" s="1"/>
  <c r="K11" i="5"/>
  <c r="K13" i="5" s="1"/>
  <c r="K14" i="5" s="1"/>
  <c r="L7" i="5"/>
  <c r="N16" i="5"/>
  <c r="K24" i="5" l="1"/>
  <c r="K30" i="5" s="1"/>
  <c r="K32" i="5" s="1"/>
  <c r="K38" i="5" s="1"/>
  <c r="K48" i="5" s="1"/>
  <c r="H68" i="5"/>
  <c r="Q34" i="5"/>
  <c r="L22" i="5"/>
  <c r="H59" i="5"/>
  <c r="I56" i="5" s="1"/>
  <c r="G44" i="5"/>
  <c r="H41" i="5" s="1"/>
  <c r="L11" i="5"/>
  <c r="M7" i="5"/>
  <c r="G49" i="5"/>
  <c r="H46" i="5" s="1"/>
  <c r="J28" i="5"/>
  <c r="J30" i="5"/>
  <c r="J32" i="5" s="1"/>
  <c r="J38" i="5" s="1"/>
  <c r="J48" i="5" s="1"/>
  <c r="H54" i="5"/>
  <c r="I51" i="5" s="1"/>
  <c r="H64" i="5"/>
  <c r="I61" i="5" s="1"/>
  <c r="I43" i="5"/>
  <c r="I58" i="5"/>
  <c r="I53" i="5"/>
  <c r="I63" i="5"/>
  <c r="I67" i="5"/>
  <c r="O16" i="5"/>
  <c r="K28" i="5" l="1"/>
  <c r="I68" i="5"/>
  <c r="R34" i="5"/>
  <c r="M22" i="5"/>
  <c r="I64" i="5"/>
  <c r="J61" i="5" s="1"/>
  <c r="M11" i="5"/>
  <c r="M13" i="5" s="1"/>
  <c r="M14" i="5" s="1"/>
  <c r="N7" i="5"/>
  <c r="J43" i="5"/>
  <c r="J58" i="5"/>
  <c r="J53" i="5"/>
  <c r="J67" i="5"/>
  <c r="J63" i="5"/>
  <c r="H44" i="5"/>
  <c r="I41" i="5" s="1"/>
  <c r="I54" i="5"/>
  <c r="J51" i="5" s="1"/>
  <c r="I59" i="5"/>
  <c r="J56" i="5" s="1"/>
  <c r="K67" i="5"/>
  <c r="K63" i="5"/>
  <c r="K43" i="5"/>
  <c r="K53" i="5"/>
  <c r="K58" i="5"/>
  <c r="L13" i="5"/>
  <c r="L14" i="5" s="1"/>
  <c r="L24" i="5" s="1"/>
  <c r="H49" i="5"/>
  <c r="I46" i="5" s="1"/>
  <c r="P16" i="5"/>
  <c r="J68" i="5" l="1"/>
  <c r="K68" i="5" s="1"/>
  <c r="M24" i="5"/>
  <c r="M28" i="5" s="1"/>
  <c r="J59" i="5"/>
  <c r="K56" i="5" s="1"/>
  <c r="L30" i="5"/>
  <c r="L32" i="5" s="1"/>
  <c r="L38" i="5" s="1"/>
  <c r="L48" i="5" s="1"/>
  <c r="L28" i="5"/>
  <c r="I44" i="5"/>
  <c r="J41" i="5" s="1"/>
  <c r="N11" i="5"/>
  <c r="N13" i="5" s="1"/>
  <c r="N14" i="5" s="1"/>
  <c r="O7" i="5"/>
  <c r="J54" i="5"/>
  <c r="K51" i="5" s="1"/>
  <c r="I49" i="5"/>
  <c r="J46" i="5" s="1"/>
  <c r="J64" i="5"/>
  <c r="K61" i="5" s="1"/>
  <c r="Q16" i="5"/>
  <c r="N24" i="5" l="1"/>
  <c r="N30" i="5" s="1"/>
  <c r="N32" i="5" s="1"/>
  <c r="N38" i="5" s="1"/>
  <c r="N48" i="5" s="1"/>
  <c r="M30" i="5"/>
  <c r="M32" i="5" s="1"/>
  <c r="O22" i="5"/>
  <c r="K64" i="5"/>
  <c r="L61" i="5" s="1"/>
  <c r="K59" i="5"/>
  <c r="L56" i="5" s="1"/>
  <c r="J49" i="5"/>
  <c r="K46" i="5" s="1"/>
  <c r="L67" i="5"/>
  <c r="L68" i="5" s="1"/>
  <c r="L63" i="5"/>
  <c r="L43" i="5"/>
  <c r="L58" i="5"/>
  <c r="L53" i="5"/>
  <c r="K54" i="5"/>
  <c r="L51" i="5" s="1"/>
  <c r="P7" i="5"/>
  <c r="O11" i="5"/>
  <c r="O13" i="5" s="1"/>
  <c r="O14" i="5" s="1"/>
  <c r="J44" i="5"/>
  <c r="K41" i="5" s="1"/>
  <c r="R16" i="5"/>
  <c r="O24" i="5" l="1"/>
  <c r="O28" i="5" s="1"/>
  <c r="N28" i="5"/>
  <c r="M38" i="5"/>
  <c r="M53" i="5" s="1"/>
  <c r="P22" i="5"/>
  <c r="L54" i="5"/>
  <c r="M51" i="5" s="1"/>
  <c r="K49" i="5"/>
  <c r="L46" i="5" s="1"/>
  <c r="L64" i="5"/>
  <c r="M61" i="5" s="1"/>
  <c r="L59" i="5"/>
  <c r="M56" i="5" s="1"/>
  <c r="K44" i="5"/>
  <c r="L41" i="5" s="1"/>
  <c r="Q7" i="5"/>
  <c r="P11" i="5"/>
  <c r="N63" i="5"/>
  <c r="N58" i="5"/>
  <c r="N53" i="5"/>
  <c r="N43" i="5"/>
  <c r="N67" i="5"/>
  <c r="O30" i="5" l="1"/>
  <c r="O32" i="5" s="1"/>
  <c r="O38" i="5" s="1"/>
  <c r="O48" i="5" s="1"/>
  <c r="M63" i="5"/>
  <c r="M64" i="5" s="1"/>
  <c r="N61" i="5" s="1"/>
  <c r="M58" i="5"/>
  <c r="M59" i="5" s="1"/>
  <c r="N56" i="5" s="1"/>
  <c r="M43" i="5"/>
  <c r="M48" i="5"/>
  <c r="M67" i="5"/>
  <c r="M68" i="5" s="1"/>
  <c r="N68" i="5" s="1"/>
  <c r="R22" i="5"/>
  <c r="Q22" i="5"/>
  <c r="P13" i="5"/>
  <c r="P14" i="5" s="1"/>
  <c r="P24" i="5" s="1"/>
  <c r="R7" i="5"/>
  <c r="R11" i="5" s="1"/>
  <c r="R13" i="5" s="1"/>
  <c r="R14" i="5" s="1"/>
  <c r="Q11" i="5"/>
  <c r="L44" i="5"/>
  <c r="M41" i="5" s="1"/>
  <c r="M54" i="5"/>
  <c r="N51" i="5" s="1"/>
  <c r="L49" i="5"/>
  <c r="M46" i="5" s="1"/>
  <c r="O53" i="5" l="1"/>
  <c r="O58" i="5"/>
  <c r="O67" i="5"/>
  <c r="O68" i="5" s="1"/>
  <c r="O43" i="5"/>
  <c r="O63" i="5"/>
  <c r="R24" i="5"/>
  <c r="R28" i="5" s="1"/>
  <c r="N64" i="5"/>
  <c r="O61" i="5" s="1"/>
  <c r="P28" i="5"/>
  <c r="P30" i="5"/>
  <c r="P32" i="5" s="1"/>
  <c r="P38" i="5" s="1"/>
  <c r="P48" i="5" s="1"/>
  <c r="Q13" i="5"/>
  <c r="Q14" i="5" s="1"/>
  <c r="Q24" i="5" s="1"/>
  <c r="N59" i="5"/>
  <c r="O56" i="5" s="1"/>
  <c r="N54" i="5"/>
  <c r="O51" i="5" s="1"/>
  <c r="M49" i="5"/>
  <c r="N46" i="5" s="1"/>
  <c r="M44" i="5"/>
  <c r="N41" i="5" s="1"/>
  <c r="R30" i="5" l="1"/>
  <c r="R32" i="5" s="1"/>
  <c r="R38" i="5" s="1"/>
  <c r="R48" i="5" s="1"/>
  <c r="O59" i="5"/>
  <c r="P56" i="5" s="1"/>
  <c r="N44" i="5"/>
  <c r="O41" i="5" s="1"/>
  <c r="Q28" i="5"/>
  <c r="Q30" i="5"/>
  <c r="Q32" i="5" s="1"/>
  <c r="Q38" i="5" s="1"/>
  <c r="Q48" i="5" s="1"/>
  <c r="P58" i="5"/>
  <c r="P43" i="5"/>
  <c r="P53" i="5"/>
  <c r="P67" i="5"/>
  <c r="P68" i="5" s="1"/>
  <c r="P63" i="5"/>
  <c r="O54" i="5"/>
  <c r="P51" i="5" s="1"/>
  <c r="N49" i="5"/>
  <c r="O46" i="5" s="1"/>
  <c r="O64" i="5"/>
  <c r="P61" i="5" s="1"/>
  <c r="R43" i="5" l="1"/>
  <c r="R63" i="5"/>
  <c r="R53" i="5"/>
  <c r="R67" i="5"/>
  <c r="R58" i="5"/>
  <c r="O44" i="5"/>
  <c r="P41" i="5" s="1"/>
  <c r="O49" i="5"/>
  <c r="P46" i="5" s="1"/>
  <c r="P64" i="5"/>
  <c r="Q61" i="5" s="1"/>
  <c r="P54" i="5"/>
  <c r="Q51" i="5" s="1"/>
  <c r="Q43" i="5"/>
  <c r="Q58" i="5"/>
  <c r="Q53" i="5"/>
  <c r="Q63" i="5"/>
  <c r="Q67" i="5"/>
  <c r="Q68" i="5" s="1"/>
  <c r="P59" i="5"/>
  <c r="Q56" i="5" s="1"/>
  <c r="R68" i="5" l="1"/>
  <c r="Q64" i="5"/>
  <c r="R61" i="5" s="1"/>
  <c r="Q54" i="5"/>
  <c r="R51" i="5" s="1"/>
  <c r="P49" i="5"/>
  <c r="Q46" i="5" s="1"/>
  <c r="Q59" i="5"/>
  <c r="R56" i="5" s="1"/>
  <c r="P44" i="5"/>
  <c r="Q41" i="5" s="1"/>
  <c r="R59" i="5" l="1"/>
  <c r="Q49" i="5"/>
  <c r="R46" i="5" s="1"/>
  <c r="R54" i="5"/>
  <c r="Q44" i="5"/>
  <c r="R41" i="5" s="1"/>
  <c r="R64" i="5"/>
  <c r="R44" i="5" l="1"/>
  <c r="R4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77" authorId="0" shapeId="0" xr:uid="{A789B3F9-9CAA-4B2E-823B-B9986BC3ABC8}">
      <text>
        <r>
          <rPr>
            <b/>
            <sz val="9"/>
            <color indexed="81"/>
            <rFont val="Tahoma"/>
            <family val="2"/>
          </rPr>
          <t xml:space="preserve">OCHCD:
</t>
        </r>
        <r>
          <rPr>
            <sz val="9"/>
            <color indexed="81"/>
            <rFont val="Tahoma"/>
            <family val="2"/>
          </rPr>
          <t xml:space="preserve">Refer to Section 2.05 Eligible Costs for the replacement reserve requirements
</t>
        </r>
      </text>
    </comment>
    <comment ref="A92" authorId="0" shapeId="0" xr:uid="{F97C9022-A7DB-4F92-8194-0034162C91E6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2.05 Eligible Cost for the marketing costs per unit limit</t>
        </r>
      </text>
    </comment>
    <comment ref="A94" authorId="0" shapeId="0" xr:uid="{8E47C6A0-70FB-49C0-8A00-DF2745B405E8}">
      <text>
        <r>
          <rPr>
            <b/>
            <sz val="9"/>
            <color indexed="81"/>
            <rFont val="Tahoma"/>
            <family val="2"/>
          </rPr>
          <t xml:space="preserve">OCHCD: 
</t>
        </r>
        <r>
          <rPr>
            <sz val="9"/>
            <color indexed="81"/>
            <rFont val="Tahoma"/>
            <family val="2"/>
          </rPr>
          <t xml:space="preserve">Refer to Section 4.04 Notes &amp; Assumptions for the common area furnishings per unit limit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51" authorId="0" shapeId="0" xr:uid="{2C49CD05-E163-4979-8106-92F274399E27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2.14.10 Monitoring Fees </t>
        </r>
      </text>
    </comment>
    <comment ref="A58" authorId="0" shapeId="0" xr:uid="{EB7EEB20-2824-4703-9381-98E4DE9E2D64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Assumptions on the social services fees per unit per year limit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19" authorId="0" shapeId="0" xr:uid="{82807CF4-768E-4053-ABEF-C66A4A74EC7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Assumptions for the minimum capitalized operating reserve requirement</t>
        </r>
      </text>
    </comment>
    <comment ref="A20" authorId="0" shapeId="0" xr:uid="{D3625AB8-A72D-4051-A206-089BBC2633E5}">
      <text>
        <r>
          <rPr>
            <b/>
            <sz val="9"/>
            <color indexed="81"/>
            <rFont val="Tahoma"/>
            <family val="2"/>
          </rPr>
          <t xml:space="preserve">OCHCD: </t>
        </r>
        <r>
          <rPr>
            <sz val="9"/>
            <color indexed="81"/>
            <rFont val="Tahoma"/>
            <family val="2"/>
          </rPr>
          <t xml:space="preserve">Refer to Section 2.05 Eligible Costs and Attachment D for replacement reserve requirements
</t>
        </r>
      </text>
    </comment>
    <comment ref="A31" authorId="0" shapeId="0" xr:uid="{D27FCF2E-E56C-4F6C-BE77-63FDD09F9E6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 for the annual partnership management fee limit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<sst xmlns="http://schemas.openxmlformats.org/spreadsheetml/2006/main" count="689" uniqueCount="451">
  <si>
    <t>INSTRUCTIONS TO OCHCD</t>
  </si>
  <si>
    <t>1)</t>
  </si>
  <si>
    <t>Complete the orange-highlighted cells.</t>
  </si>
  <si>
    <t>2)</t>
  </si>
  <si>
    <t>Hide this tab</t>
  </si>
  <si>
    <t xml:space="preserve">3) </t>
  </si>
  <si>
    <t>Lock the proforma (instructions are below, if helpful)</t>
  </si>
  <si>
    <t xml:space="preserve">Note: </t>
  </si>
  <si>
    <t>Blue-highlighted cells are for the developer to complete.</t>
  </si>
  <si>
    <t>Applicable Rents</t>
  </si>
  <si>
    <t>Last Updated By:</t>
  </si>
  <si>
    <t>According to:</t>
  </si>
  <si>
    <t>Updated On:</t>
  </si>
  <si>
    <t>Studio</t>
  </si>
  <si>
    <t>1-BR</t>
  </si>
  <si>
    <t>2-BR</t>
  </si>
  <si>
    <t>3-BR</t>
  </si>
  <si>
    <t>4-BR</t>
  </si>
  <si>
    <t>Participating Cities &amp; Unincorporated County</t>
  </si>
  <si>
    <t>Last updated:</t>
  </si>
  <si>
    <t>Brea</t>
  </si>
  <si>
    <t>Cypress</t>
  </si>
  <si>
    <t>Dana Point</t>
  </si>
  <si>
    <t>Laguna Beach</t>
  </si>
  <si>
    <t>Laguna Hills</t>
  </si>
  <si>
    <t>Laguna Woods</t>
  </si>
  <si>
    <t>La Palma</t>
  </si>
  <si>
    <t>Los Alamitos</t>
  </si>
  <si>
    <t>Placentia (Metro City)</t>
  </si>
  <si>
    <t>San Juan Capistrano</t>
  </si>
  <si>
    <t>Seal Beach</t>
  </si>
  <si>
    <t>Stanton</t>
  </si>
  <si>
    <t>Villa Park</t>
  </si>
  <si>
    <t>Yorba Linda (Metro City)</t>
  </si>
  <si>
    <t>Unincorporated Areas</t>
  </si>
  <si>
    <t>NONE OF THE ABOVE</t>
  </si>
  <si>
    <t>---</t>
  </si>
  <si>
    <t>Calc Cell:</t>
  </si>
  <si>
    <t>INSTRUCTIONS AND INPUT</t>
  </si>
  <si>
    <t>Version Number:</t>
  </si>
  <si>
    <t>NOFA Release Date:</t>
  </si>
  <si>
    <t>INSTRUCTIONS TO APPLICANT</t>
  </si>
  <si>
    <t>Please complete the blue-highlighted cells.</t>
  </si>
  <si>
    <t>INPUT</t>
  </si>
  <si>
    <t>Project Facts</t>
  </si>
  <si>
    <t>Project Name</t>
  </si>
  <si>
    <t xml:space="preserve"> </t>
  </si>
  <si>
    <t>Developer</t>
  </si>
  <si>
    <t>Project Number and Street</t>
  </si>
  <si>
    <t>Project City</t>
  </si>
  <si>
    <t>Project Zip Code</t>
  </si>
  <si>
    <t>Total Building Square Footage</t>
  </si>
  <si>
    <t>Total Land Square Footage</t>
  </si>
  <si>
    <t>One-Bedroom</t>
  </si>
  <si>
    <t>Two-Bedroom</t>
  </si>
  <si>
    <t>Three-Bedroom</t>
  </si>
  <si>
    <t>Four-Bedroom</t>
  </si>
  <si>
    <t>OCCS PERMANENT LOAN AMOUNT</t>
  </si>
  <si>
    <t>OCCS LOAN RATE</t>
  </si>
  <si>
    <t>CONVENTIONAL LOAN AMOUNT</t>
  </si>
  <si>
    <t>CONVENTIONAL LOAN RATE</t>
  </si>
  <si>
    <t>CONVENTIONAL LOAN YEARS</t>
  </si>
  <si>
    <t>CONVENTIONAL LOAN TYPE</t>
  </si>
  <si>
    <t>AMORTIZED</t>
  </si>
  <si>
    <t>DEBT COVERAGE RATIO (X::1) X=</t>
  </si>
  <si>
    <t>Other</t>
  </si>
  <si>
    <t>Tax Credits</t>
  </si>
  <si>
    <t xml:space="preserve">TOTAL </t>
  </si>
  <si>
    <t>$ PER</t>
  </si>
  <si>
    <t xml:space="preserve">$ PER </t>
  </si>
  <si>
    <t>$ PER SF</t>
  </si>
  <si>
    <t>% OF</t>
  </si>
  <si>
    <t>PROJECT COST</t>
  </si>
  <si>
    <t>UNIT</t>
  </si>
  <si>
    <t>BEDROOM</t>
  </si>
  <si>
    <t>BUILDING</t>
  </si>
  <si>
    <t>LAND</t>
  </si>
  <si>
    <t>TOTAL</t>
  </si>
  <si>
    <t>BASIS</t>
  </si>
  <si>
    <t>LAND COSTS/ACQUISITION</t>
  </si>
  <si>
    <t>Land Cost or Value</t>
  </si>
  <si>
    <t>XXXXXX</t>
  </si>
  <si>
    <t>Demolition</t>
  </si>
  <si>
    <t>Legal</t>
  </si>
  <si>
    <t>Land Lease Rent Prepayment</t>
  </si>
  <si>
    <t>Total Land Cost or Value</t>
  </si>
  <si>
    <t>Existing Improvements Cost or Value</t>
  </si>
  <si>
    <t>Off-Site Improvements</t>
  </si>
  <si>
    <t>Total Acquisition Costs</t>
  </si>
  <si>
    <t>Total Land Cost / Acquisition Cost</t>
  </si>
  <si>
    <t>Predevelopment Interest/Holding Cost</t>
  </si>
  <si>
    <t>Assumed, Accrued Interest on Existing Debt (Rehab/Acq)</t>
  </si>
  <si>
    <t>Excess Purchase Price Over Appraisal</t>
  </si>
  <si>
    <t>REHABILITATION</t>
  </si>
  <si>
    <t>Site Work</t>
  </si>
  <si>
    <t>Structures</t>
  </si>
  <si>
    <t>General Requirements</t>
  </si>
  <si>
    <t>Contractor Overhead</t>
  </si>
  <si>
    <t>Contractor Profit</t>
  </si>
  <si>
    <t>Prevailing Wages</t>
  </si>
  <si>
    <t>General Liability Insurance</t>
  </si>
  <si>
    <t>Third-party Construction Management</t>
  </si>
  <si>
    <t>Other: (Specify)</t>
  </si>
  <si>
    <t>Total Rehabilitation Costs</t>
  </si>
  <si>
    <t>TOTAL RELOCATION EXPENSES</t>
  </si>
  <si>
    <t>NEW CONSTRUCTION</t>
  </si>
  <si>
    <t>Total New Construction Costs</t>
  </si>
  <si>
    <t>ARCHITECTURAL FEES</t>
  </si>
  <si>
    <t>Design</t>
  </si>
  <si>
    <t>Supervision</t>
  </si>
  <si>
    <t>Total Architectural Costs</t>
  </si>
  <si>
    <t>TOTAL SURVEY AND ENGINEERING</t>
  </si>
  <si>
    <t>CONSTRUCTION INTEREST &amp; FEES</t>
  </si>
  <si>
    <t>Construction Loan Interest</t>
  </si>
  <si>
    <t>Origination Fee</t>
  </si>
  <si>
    <t>Credit Enhancement/Application Fee</t>
  </si>
  <si>
    <t>Bond Premium</t>
  </si>
  <si>
    <t>Title &amp; Recording</t>
  </si>
  <si>
    <t>Taxes</t>
  </si>
  <si>
    <t>Insurance</t>
  </si>
  <si>
    <t>Total Construction Interest &amp; Fees</t>
  </si>
  <si>
    <t>PERMANENT FINANCING</t>
  </si>
  <si>
    <t>Loan Origination Fee</t>
  </si>
  <si>
    <t>Total Permanent Financing Costs</t>
  </si>
  <si>
    <t>LEGAL FEES AND 
THIRD-PARTY CONSULTING FEES</t>
  </si>
  <si>
    <t>Lender Legal Paid by Applicant</t>
  </si>
  <si>
    <t>Financial Consulting, 
Application Preparation/Review</t>
  </si>
  <si>
    <t>Entitlement Services, Building Permit Expediting</t>
  </si>
  <si>
    <t>Tenant File Review Services</t>
  </si>
  <si>
    <t>Total Legal and Consulting Costs</t>
  </si>
  <si>
    <t>RESERVES</t>
  </si>
  <si>
    <t>Rent Reserves</t>
  </si>
  <si>
    <t>Capitalized Rent Reserves</t>
  </si>
  <si>
    <t>Required Capitalized Replacement Reserve</t>
  </si>
  <si>
    <t>3-Month Operating Reserve</t>
  </si>
  <si>
    <t>Total Reserve Costs</t>
  </si>
  <si>
    <t>CONTINGENCY COSTS</t>
  </si>
  <si>
    <t xml:space="preserve">Construction Hard Cost Contingency </t>
  </si>
  <si>
    <t>Soft Cost Contingency</t>
  </si>
  <si>
    <t>Total Contingency Costs</t>
  </si>
  <si>
    <t>OTHER PROJECT COSTS</t>
  </si>
  <si>
    <t>CTCAC App/Allocation/Monitoring Fees</t>
  </si>
  <si>
    <t>Environmental Audit</t>
  </si>
  <si>
    <t>Local Development Impact Fees</t>
  </si>
  <si>
    <t>Permit Processing Fees</t>
  </si>
  <si>
    <t>Capital Fees</t>
  </si>
  <si>
    <t>Marketing</t>
  </si>
  <si>
    <t>Market Study</t>
  </si>
  <si>
    <t>Accounting/Reimbursable</t>
  </si>
  <si>
    <t>Appraisal Costs</t>
  </si>
  <si>
    <t>Total Other Costs</t>
  </si>
  <si>
    <t>DEVELOPER COSTS</t>
  </si>
  <si>
    <t>Developer Overhead/Profit</t>
  </si>
  <si>
    <t>Processing Agent</t>
  </si>
  <si>
    <t>Broker Fees Paid  to a Related Party</t>
  </si>
  <si>
    <t>Construction Oversight by Developer</t>
  </si>
  <si>
    <t>Total Developer Costs</t>
  </si>
  <si>
    <t>TOTAL PROJECT COST (CDLAC/TCAC)</t>
  </si>
  <si>
    <t>SYNDICATION EXPENSES</t>
  </si>
  <si>
    <t>TOTAL PROJECT COST (OCHCD)</t>
  </si>
  <si>
    <t>RENT SCHEDULE</t>
  </si>
  <si>
    <t>Section 8 Rental Assistance Calculations</t>
  </si>
  <si>
    <t>Enter any adjustments, if necessary:</t>
  </si>
  <si>
    <t>Adjusted Rental Assistance amount by Unit Type:</t>
  </si>
  <si>
    <t/>
  </si>
  <si>
    <t>MONTHLY</t>
  </si>
  <si>
    <t>NUMBER</t>
  </si>
  <si>
    <t>NUMBER OF</t>
  </si>
  <si>
    <t>PBV/VASH</t>
  </si>
  <si>
    <t>PERCENT</t>
  </si>
  <si>
    <t>GROSS</t>
  </si>
  <si>
    <t>UTILITY</t>
  </si>
  <si>
    <t>NET</t>
  </si>
  <si>
    <t>OF</t>
  </si>
  <si>
    <t>ANNUAL</t>
  </si>
  <si>
    <t>RENTAL</t>
  </si>
  <si>
    <t># OF</t>
  </si>
  <si>
    <t>TYPE</t>
  </si>
  <si>
    <t>AMI</t>
  </si>
  <si>
    <t>RENT</t>
  </si>
  <si>
    <t>ALLOW.</t>
  </si>
  <si>
    <t>UNITS</t>
  </si>
  <si>
    <t>RENT ($)</t>
  </si>
  <si>
    <t>ASSISTANCE</t>
  </si>
  <si>
    <t>BDRMS.</t>
  </si>
  <si>
    <t>Manager</t>
  </si>
  <si>
    <t>NA</t>
  </si>
  <si>
    <t>Market/Other</t>
  </si>
  <si>
    <t>Total, Studio</t>
  </si>
  <si>
    <t>Total, One-Bedroom</t>
  </si>
  <si>
    <t>Total, Two-Bedroom</t>
  </si>
  <si>
    <t>Total, Three-Bedroom</t>
  </si>
  <si>
    <t>Total, Four-Bedroom</t>
  </si>
  <si>
    <t>TOTALS</t>
  </si>
  <si>
    <t>OPERATING EXPENSES</t>
  </si>
  <si>
    <t>PER UNIT</t>
  </si>
  <si>
    <t>% TOTAL</t>
  </si>
  <si>
    <t>1.  MANAGEMENT</t>
  </si>
  <si>
    <t xml:space="preserve">     Contract Management Fee </t>
  </si>
  <si>
    <t xml:space="preserve">    TOTAL MANAGEMENT</t>
  </si>
  <si>
    <t>2.  ADMINISTRATION</t>
  </si>
  <si>
    <t xml:space="preserve">     Marketing</t>
  </si>
  <si>
    <t xml:space="preserve">     Audit</t>
  </si>
  <si>
    <t xml:space="preserve">     Legal </t>
  </si>
  <si>
    <t xml:space="preserve">     Office Expenses </t>
  </si>
  <si>
    <t xml:space="preserve">    TOTAL ADMINISTRATION</t>
  </si>
  <si>
    <t xml:space="preserve">3.  SALARIES AND BENEFITS                                                           </t>
  </si>
  <si>
    <t xml:space="preserve">     On-Site Manager/Asst. Manager </t>
  </si>
  <si>
    <t xml:space="preserve">     Maintenance Personnel</t>
  </si>
  <si>
    <t xml:space="preserve">     Janitorial Personnel</t>
  </si>
  <si>
    <t xml:space="preserve">     Case Manager</t>
  </si>
  <si>
    <t xml:space="preserve">     Housekeepers</t>
  </si>
  <si>
    <t xml:space="preserve">     Payroll Txs, Ins &amp; Wkr. Comp.</t>
  </si>
  <si>
    <t xml:space="preserve">    TOTAL SALARIES</t>
  </si>
  <si>
    <t>4.  MAINTENANCE</t>
  </si>
  <si>
    <t xml:space="preserve">     Supplies</t>
  </si>
  <si>
    <t xml:space="preserve">     Repairs Contract </t>
  </si>
  <si>
    <t xml:space="preserve">     Pest Control </t>
  </si>
  <si>
    <t xml:space="preserve">     Grounds Contract</t>
  </si>
  <si>
    <t xml:space="preserve">     Interior Painting</t>
  </si>
  <si>
    <t xml:space="preserve">     Other </t>
  </si>
  <si>
    <t xml:space="preserve">    TOTAL MAINTENANCE</t>
  </si>
  <si>
    <t>5.  UTILITIES NOT PAID BY TENANTS</t>
  </si>
  <si>
    <t xml:space="preserve">     Trash Removal </t>
  </si>
  <si>
    <t xml:space="preserve">     Electricity</t>
  </si>
  <si>
    <t xml:space="preserve">     Water/Sewer</t>
  </si>
  <si>
    <t xml:space="preserve">     Gas </t>
  </si>
  <si>
    <t xml:space="preserve">    TOTAL UTILITIES</t>
  </si>
  <si>
    <t>6.  INSURANCE</t>
  </si>
  <si>
    <t xml:space="preserve">     Property &amp; Liability Insurance </t>
  </si>
  <si>
    <t xml:space="preserve">    TOTAL INSURANCE</t>
  </si>
  <si>
    <t>7.  TAXES</t>
  </si>
  <si>
    <t xml:space="preserve">     Business Tax and License</t>
  </si>
  <si>
    <t xml:space="preserve">    TOTAL TAXES</t>
  </si>
  <si>
    <t>8.  OTHER</t>
  </si>
  <si>
    <t xml:space="preserve">     Loan Monitoring </t>
  </si>
  <si>
    <t xml:space="preserve">     Other: Security</t>
  </si>
  <si>
    <t xml:space="preserve">    TOTAL OTHER</t>
  </si>
  <si>
    <t>TOTAL OPERATING EXPENSES</t>
  </si>
  <si>
    <t xml:space="preserve">     Real Estate Taxes and Assessments </t>
  </si>
  <si>
    <t xml:space="preserve">     Support Services  - Provide detailed budget</t>
  </si>
  <si>
    <t>TOTAL OPERATING EXPENSES INC. TAXES AND SERVICES</t>
  </si>
  <si>
    <t>CASH FLOW</t>
  </si>
  <si>
    <t>ASSUMPTIONS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</si>
  <si>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</si>
  <si>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</si>
  <si>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</si>
  <si>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</si>
  <si>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</si>
  <si>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</si>
  <si>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</si>
  <si>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</si>
  <si>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</si>
  <si>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</si>
  <si>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</si>
  <si>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</si>
  <si>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</si>
  <si>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</si>
  <si>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</si>
  <si>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 xml:space="preserve">Residential Income </t>
  </si>
  <si>
    <t>Infl. Rate:</t>
  </si>
  <si>
    <t>PBV/VASH Income</t>
  </si>
  <si>
    <t>Commercial Income</t>
  </si>
  <si>
    <t xml:space="preserve">Laundry &amp; Miscellaneous </t>
  </si>
  <si>
    <t>Gross Income</t>
  </si>
  <si>
    <t xml:space="preserve">Vacancy </t>
  </si>
  <si>
    <t>Vac. %:</t>
  </si>
  <si>
    <t xml:space="preserve">Operating Expenses </t>
  </si>
  <si>
    <t>Real Estate Taxes</t>
  </si>
  <si>
    <t>Supportive Services</t>
  </si>
  <si>
    <t xml:space="preserve">Operating Reserve </t>
  </si>
  <si>
    <t>Replacement Reserve</t>
  </si>
  <si>
    <t xml:space="preserve">Cash Available for Debt Service </t>
  </si>
  <si>
    <t>Debt Coverage Ratio</t>
  </si>
  <si>
    <t>Amount:</t>
  </si>
  <si>
    <t>Annual Cash to Borrower</t>
  </si>
  <si>
    <t>Cumulative Cash to Borrower</t>
  </si>
  <si>
    <t>TAX CREDIT EQUITY CALCULATION</t>
  </si>
  <si>
    <t>All Grant Proceeds Used to Finance Costs in Eligible Basis</t>
  </si>
  <si>
    <t>Non-Qualified Non-Recourse Financing</t>
  </si>
  <si>
    <t>Non-Qualifying Portion of Higher Quality Units</t>
  </si>
  <si>
    <t>Historic Credit (residential portion only)</t>
  </si>
  <si>
    <t>Photovoltaic Credit (as applicable)</t>
  </si>
  <si>
    <t>Other Ineligible Amounts</t>
  </si>
  <si>
    <t>Total Ineligible Amounts</t>
  </si>
  <si>
    <t>Total Eligible Basis Amount Voluntarily Excluded</t>
  </si>
  <si>
    <t>Qualified Basis</t>
  </si>
  <si>
    <t>Applicable Percentage</t>
  </si>
  <si>
    <t>Subtotal Annual Federal Credit</t>
  </si>
  <si>
    <t>x 10 years</t>
  </si>
  <si>
    <t>MAXIMUM FEDERAL CREDIT</t>
  </si>
  <si>
    <t>Estimated Federal Syndication Net Proceeds Raised</t>
  </si>
  <si>
    <t>% over 4 years</t>
  </si>
  <si>
    <t>Total State Credit  (4 years)</t>
  </si>
  <si>
    <t>Estimated State Syndication Net Proceeds Raised</t>
  </si>
  <si>
    <t>Estimated Total Syndication Net Proceeds</t>
  </si>
  <si>
    <t>THRESHOLD BASIS LIMITS</t>
  </si>
  <si>
    <t>TOTAL UNITS</t>
  </si>
  <si>
    <t>TOTAL THRESHOLD BASIS LIMIT</t>
  </si>
  <si>
    <t>Prevailing Wages or Davis Bacon</t>
  </si>
  <si>
    <t>Qualified census tract or difficult development area</t>
  </si>
  <si>
    <t>Projects subject to project labor agreement or using skilled laborforce</t>
  </si>
  <si>
    <t>Day care facility is part of the development.</t>
  </si>
  <si>
    <t xml:space="preserve">Parking structures beneath residential units - New construction only </t>
  </si>
  <si>
    <t>(but not "tuck under" parking)</t>
  </si>
  <si>
    <t>Projects specifically designed for 100% special needs tenants</t>
  </si>
  <si>
    <t>At least 95% of upper floor units are serviced by an elevator</t>
  </si>
  <si>
    <t>95% of building is constructed as Type I  as defined by California Building Code</t>
  </si>
  <si>
    <t>conservation/indoor air quality measures per Section 10327 (C)(5)(B)(1-9) of TCAC regulations</t>
  </si>
  <si>
    <t>For tax exempt bond projects, plus 1% for every 1% of the project's units that will be income and rent restricted</t>
  </si>
  <si>
    <t>below 50% but above 35% of AMI.</t>
  </si>
  <si>
    <t>For tax exempt bond projects, plus 2% for each 1% of units that will be income and rent restricted to 35% of AMI</t>
  </si>
  <si>
    <t>or below</t>
  </si>
  <si>
    <t xml:space="preserve">Plus 15% or the lesser of the amount of costs associated with seismic upgrading and/or </t>
  </si>
  <si>
    <t>toxic or other environmental mitigation</t>
  </si>
  <si>
    <t xml:space="preserve">Plus adjustment for a project that is in a County that has an adjusted 9% threshold </t>
  </si>
  <si>
    <t xml:space="preserve">basis limit for a 2 bed unit equal to or less than $500,000 and is in a census tract </t>
  </si>
  <si>
    <t>designated by TCAC as Highest or High Resource on the CTCAC/HCD Opportunity Area Map</t>
  </si>
  <si>
    <t>TOTAL ADJUSTED THRESHOLD BASIS</t>
  </si>
  <si>
    <t>TCAC High Cost Limit</t>
  </si>
  <si>
    <t>Construction Loan</t>
  </si>
  <si>
    <t>Total Sources of Funds</t>
  </si>
  <si>
    <t>Deferred Developer Fee</t>
  </si>
  <si>
    <t>MAXIMUM COUNTY LOAN AMOUNT</t>
  </si>
  <si>
    <t>BDRM</t>
  </si>
  <si>
    <t>UNIT SIZE</t>
  </si>
  <si>
    <t>OF UNITS</t>
  </si>
  <si>
    <t>MAX SUBSIDY</t>
  </si>
  <si>
    <t>Unincorporated Areas and Participating Cities</t>
  </si>
  <si>
    <t>30% or below</t>
  </si>
  <si>
    <t>All Other Cities</t>
  </si>
  <si>
    <t>`</t>
  </si>
  <si>
    <t>Basis Limit Data</t>
  </si>
  <si>
    <t>Unit Type</t>
  </si>
  <si>
    <t>Unit Basis Limit - 9%</t>
  </si>
  <si>
    <t>Unit Basis Limit - 4%</t>
  </si>
  <si>
    <t>Number of Units</t>
  </si>
  <si>
    <r>
      <t>High Cost Area Adjustment</t>
    </r>
    <r>
      <rPr>
        <sz val="8"/>
        <rFont val="Calibri"/>
        <family val="2"/>
        <scheme val="minor"/>
      </rPr>
      <t xml:space="preserve"> (adjust to 130% where applicable)</t>
    </r>
  </si>
  <si>
    <r>
      <t xml:space="preserve">Applicable Fraction </t>
    </r>
    <r>
      <rPr>
        <sz val="8"/>
        <rFont val="Calibri"/>
        <family val="2"/>
        <scheme val="minor"/>
      </rPr>
      <t>(adjust where necessary)</t>
    </r>
  </si>
  <si>
    <r>
      <t xml:space="preserve">x Tax Credit Factor </t>
    </r>
    <r>
      <rPr>
        <sz val="8"/>
        <rFont val="Calibri"/>
        <family val="2"/>
        <scheme val="minor"/>
      </rPr>
      <t>(must document)</t>
    </r>
  </si>
  <si>
    <r>
      <t>Total Eligible Basis</t>
    </r>
    <r>
      <rPr>
        <b/>
        <sz val="9"/>
        <rFont val="Calibri"/>
        <family val="2"/>
        <scheme val="minor"/>
      </rPr>
      <t xml:space="preserve"> </t>
    </r>
  </si>
  <si>
    <t>Subtotal</t>
  </si>
  <si>
    <t>Total Project Cost</t>
  </si>
  <si>
    <t>Note: update blue cells below as necessary</t>
  </si>
  <si>
    <t>Selected Basis Limit:</t>
  </si>
  <si>
    <t>Basis Limit</t>
  </si>
  <si>
    <t>Actual Annual Debt Service</t>
  </si>
  <si>
    <t>Remaining Cash Flow</t>
  </si>
  <si>
    <t>Lender Distributions</t>
  </si>
  <si>
    <t>Cumulative Loan Balance</t>
  </si>
  <si>
    <t>Starting Balance:</t>
  </si>
  <si>
    <t>Interest Rate:</t>
  </si>
  <si>
    <t>Percent of Net Cash Flow:</t>
  </si>
  <si>
    <t>Insert name of lender #2 here</t>
  </si>
  <si>
    <t>Insert name of lender #3 here</t>
  </si>
  <si>
    <t>Insert name of lender #4 here</t>
  </si>
  <si>
    <t>Borrower Distribution</t>
  </si>
  <si>
    <t>Repl. Rsv Per Unit Per Year:</t>
  </si>
  <si>
    <t>Total:</t>
  </si>
  <si>
    <t>4% or 9% Project</t>
  </si>
  <si>
    <t>Basis Limit Data, For Reference</t>
  </si>
  <si>
    <t>Select Yes or No</t>
  </si>
  <si>
    <t>Boost</t>
  </si>
  <si>
    <t>Boost %</t>
  </si>
  <si>
    <t>Adjustment</t>
  </si>
  <si>
    <r>
      <rPr>
        <b/>
        <i/>
        <u/>
        <sz val="12"/>
        <rFont val="Calibri"/>
        <family val="2"/>
        <scheme val="minor"/>
      </rPr>
      <t>OR</t>
    </r>
    <r>
      <rPr>
        <sz val="12"/>
        <rFont val="Calibri"/>
        <family val="2"/>
        <scheme val="minor"/>
      </rPr>
      <t xml:space="preserve"> 95% of building is constructed as Type III as defined by California Building Code</t>
    </r>
  </si>
  <si>
    <t>NOTE: DO NOT CHOOSE BOTH!</t>
  </si>
  <si>
    <r>
      <t xml:space="preserve">Plus </t>
    </r>
    <r>
      <rPr>
        <u/>
        <sz val="12"/>
        <rFont val="Calibri"/>
        <family val="2"/>
        <scheme val="minor"/>
      </rPr>
      <t>up to</t>
    </r>
    <r>
      <rPr>
        <sz val="12"/>
        <rFont val="Calibri"/>
        <family val="2"/>
        <scheme val="minor"/>
      </rPr>
      <t xml:space="preserve"> 10%  Basis adjustment for projects that include  energy efficiency/resource  </t>
    </r>
  </si>
  <si>
    <t xml:space="preserve">Increase equal to Local Development Impact Fees as defined in </t>
  </si>
  <si>
    <t>Section 10302 of TCAC regulations</t>
  </si>
  <si>
    <t>Input amount if applicable:</t>
  </si>
  <si>
    <t>Part 2 Subtotal:</t>
  </si>
  <si>
    <t>Part 1 Subtotal:</t>
  </si>
  <si>
    <t>Effective Gross Income</t>
  </si>
  <si>
    <t>NOFA Release Date</t>
  </si>
  <si>
    <t>NOFA Version Number</t>
  </si>
  <si>
    <t>PER UNIT 
PER MO.</t>
  </si>
  <si>
    <t>Min. DSCR:</t>
  </si>
  <si>
    <t>Cash flow after Debt Service</t>
  </si>
  <si>
    <t>Asset and Partnership Fees, etc.</t>
  </si>
  <si>
    <t>Cash available for Distribution</t>
  </si>
  <si>
    <t>Total Basis Reduction</t>
  </si>
  <si>
    <t>Total Requested Unadjusted Eligible Basis</t>
  </si>
  <si>
    <t>Total Adjusted Eligible Basis</t>
  </si>
  <si>
    <t>Total Qualified Basis</t>
  </si>
  <si>
    <t>Total Credit Reduction</t>
  </si>
  <si>
    <t>Total Adjusted Qualified Basis</t>
  </si>
  <si>
    <t>Determination of State Credits</t>
  </si>
  <si>
    <t>Determination of Federal Credits</t>
  </si>
  <si>
    <t>TOTAL ELIGIBLE BASIS</t>
  </si>
  <si>
    <t>PER BEDROOM</t>
  </si>
  <si>
    <t>PERCENT OF TOTAL</t>
  </si>
  <si>
    <t>SOURCES</t>
  </si>
  <si>
    <t>DEVELOPMENT BUDGET</t>
  </si>
  <si>
    <t>Construction Period</t>
  </si>
  <si>
    <t>Tax Credit Equity</t>
  </si>
  <si>
    <t>(Gap)/Surplus</t>
  </si>
  <si>
    <t>Permanent Period</t>
  </si>
  <si>
    <t>Conventional Loan</t>
  </si>
  <si>
    <t>NOTES AND ASSUMPTIONS</t>
  </si>
  <si>
    <t>Item Number</t>
  </si>
  <si>
    <t>Cell Reference</t>
  </si>
  <si>
    <t>Notes and Assumptions</t>
  </si>
  <si>
    <t>[Example]</t>
  </si>
  <si>
    <t>Worksheet</t>
  </si>
  <si>
    <t>Update this list if or when necessary</t>
  </si>
  <si>
    <t>Instructions and Input</t>
  </si>
  <si>
    <t>Dev Budget</t>
  </si>
  <si>
    <t>List of Worksheets in this Workbook (used for Notes and Assumptions worksheet)</t>
  </si>
  <si>
    <t>Rent</t>
  </si>
  <si>
    <t>OperExp</t>
  </si>
  <si>
    <t>Cash</t>
  </si>
  <si>
    <t>Basis Limits</t>
  </si>
  <si>
    <t>Sources</t>
  </si>
  <si>
    <t>Max County Loan</t>
  </si>
  <si>
    <r>
      <t xml:space="preserve">Instructions:  
1) Use the Item Number column to number each item sequentially.
2) Use the Worksheet dropdown to select the worksheet which is applicable to this item.
3) Use the "=" on your keyboard to insert a cell reference to the applicable cell.
4) Provide notes in the notes column. 
The first item is an example.  OC HCD may add items here for the applicant to describe.
</t>
    </r>
    <r>
      <rPr>
        <i/>
        <sz val="12"/>
        <rFont val="Calibri"/>
        <family val="2"/>
        <scheme val="minor"/>
      </rPr>
      <t>Hint: use "Ctrl+[" in the Cell Reference column to jump to the applicable cell.</t>
    </r>
  </si>
  <si>
    <t>Cost of demo provided by general contractor</t>
  </si>
  <si>
    <t>No gas; all-electric building</t>
  </si>
  <si>
    <t>Inflation Rate:</t>
  </si>
  <si>
    <r>
      <t xml:space="preserve">Deduct From Eligible Basis: </t>
    </r>
    <r>
      <rPr>
        <b/>
        <i/>
        <sz val="12"/>
        <rFont val="Calibri"/>
        <family val="2"/>
        <scheme val="minor"/>
      </rPr>
      <t>(</t>
    </r>
    <r>
      <rPr>
        <b/>
        <i/>
        <u/>
        <sz val="12"/>
        <rFont val="Calibri"/>
        <family val="2"/>
        <scheme val="minor"/>
      </rPr>
      <t>ENTER AS NEGATIVE AMOUNTS</t>
    </r>
    <r>
      <rPr>
        <i/>
        <sz val="12"/>
        <rFont val="Calibri"/>
        <family val="2"/>
        <scheme val="minor"/>
      </rPr>
      <t>)</t>
    </r>
  </si>
  <si>
    <t>Notes &amp; Assumptions</t>
  </si>
  <si>
    <t>Enter the applicable Payment Standard for PBV/VASH Units:</t>
  </si>
  <si>
    <t xml:space="preserve">Unit Count </t>
  </si>
  <si>
    <t xml:space="preserve">Total </t>
  </si>
  <si>
    <t>Net Operating Income before Debt Service</t>
  </si>
  <si>
    <t>GP Partnership Management Fee</t>
  </si>
  <si>
    <t>LP Asset Management Fee</t>
  </si>
  <si>
    <t>Lender #1: OCHCD</t>
  </si>
  <si>
    <t>MAXIMUM COUNTY LOAN AMOUNT:</t>
  </si>
  <si>
    <t>REQUESTED COUNTY LOAN AMONT:</t>
  </si>
  <si>
    <t>TOTAL:</t>
  </si>
  <si>
    <t>MHSA Assisted Units</t>
  </si>
  <si>
    <t>QCT/DDA</t>
  </si>
  <si>
    <t xml:space="preserve">Prevailing Wage </t>
  </si>
  <si>
    <t xml:space="preserve">Manager's Unit </t>
  </si>
  <si>
    <t xml:space="preserve">Furnishings - common areas </t>
  </si>
  <si>
    <t xml:space="preserve">ANNUAL </t>
  </si>
  <si>
    <t>OCHCD: Insert funding source</t>
  </si>
  <si>
    <t>Other AMI: (Specify)</t>
  </si>
  <si>
    <t xml:space="preserve">Repl. Rsv Infl. Rate: </t>
  </si>
  <si>
    <t>Participating Cities</t>
  </si>
  <si>
    <t xml:space="preserve">Unincorporated Orange County </t>
  </si>
  <si>
    <t xml:space="preserve">Entitlement Cities </t>
  </si>
  <si>
    <t xml:space="preserve">Eligible Location </t>
  </si>
  <si>
    <t xml:space="preserve">Furnishings in unit (PSH) </t>
  </si>
  <si>
    <r>
      <t xml:space="preserve">Total Operating Expenses </t>
    </r>
    <r>
      <rPr>
        <b/>
        <sz val="12"/>
        <color theme="7" tint="-0.249977111117893"/>
        <rFont val="Calibri"/>
        <family val="2"/>
        <scheme val="minor"/>
      </rPr>
      <t>&amp; Reserves</t>
    </r>
    <r>
      <rPr>
        <b/>
        <sz val="12"/>
        <rFont val="Calibri"/>
        <family val="2"/>
        <scheme val="minor"/>
      </rPr>
      <t xml:space="preserve"> </t>
    </r>
  </si>
  <si>
    <t>School Fees</t>
  </si>
  <si>
    <t>TERM (MONTHS)</t>
  </si>
  <si>
    <t>INTEREST RATE</t>
  </si>
  <si>
    <t>TCAC 2025 Rents</t>
  </si>
  <si>
    <t>Matthew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</si>
</sst>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mm/dd/yy;@"/>
    <numFmt numFmtId="167" formatCode="_([$$-409]* #,##0_);_([$$-409]* \(#,##0\);_([$$-409]* &quot;-&quot;??_);_(@_)"/>
    <numFmt numFmtId="168" formatCode="0.0"/>
  </numFmts>
  <fonts count="29" x14ac:knownFonts="1">
    <font>
      <sz val="12"/>
      <name val="Arial"/>
    </font>
    <font>
      <sz val="18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name val="Calibri"/>
      <family val="2"/>
      <scheme val="minor"/>
    </font>
    <font>
      <sz val="11.5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>
      <alignment vertical="top"/>
    </xf>
    <xf numFmtId="4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7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0" fontId="4" fillId="0" borderId="0" applyFont="0" applyFill="0" applyBorder="0" applyAlignment="0" applyProtection="0"/>
    <xf numFmtId="0" fontId="4" fillId="0" borderId="1" applyNumberFormat="0" applyFont="0" applyBorder="0" applyAlignment="0" applyProtection="0"/>
    <xf numFmtId="0" fontId="6" fillId="0" borderId="0"/>
  </cellStyleXfs>
  <cellXfs count="552">
    <xf numFmtId="3" fontId="0" fillId="0" borderId="0" xfId="0" applyNumberFormat="1" applyAlignment="1"/>
    <xf numFmtId="3" fontId="5" fillId="0" borderId="0" xfId="0" applyNumberFormat="1" applyFont="1" applyAlignment="1"/>
    <xf numFmtId="3" fontId="4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/>
    <xf numFmtId="3" fontId="9" fillId="0" borderId="0" xfId="0" applyNumberFormat="1" applyFont="1" applyAlignment="1"/>
    <xf numFmtId="3" fontId="8" fillId="0" borderId="0" xfId="0" applyNumberFormat="1" applyFont="1" applyAlignment="1"/>
    <xf numFmtId="5" fontId="7" fillId="0" borderId="0" xfId="0" applyNumberFormat="1" applyFont="1" applyAlignment="1"/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/>
    <xf numFmtId="5" fontId="7" fillId="0" borderId="0" xfId="4" applyFont="1"/>
    <xf numFmtId="3" fontId="7" fillId="7" borderId="0" xfId="0" applyNumberFormat="1" applyFont="1" applyFill="1" applyAlignment="1"/>
    <xf numFmtId="5" fontId="7" fillId="7" borderId="0" xfId="3" applyNumberFormat="1" applyFont="1" applyFill="1"/>
    <xf numFmtId="10" fontId="7" fillId="7" borderId="0" xfId="10" applyFont="1" applyFill="1"/>
    <xf numFmtId="5" fontId="7" fillId="0" borderId="0" xfId="3" applyNumberFormat="1" applyFont="1"/>
    <xf numFmtId="5" fontId="7" fillId="0" borderId="0" xfId="3" applyNumberFormat="1" applyFont="1" applyFill="1" applyBorder="1" applyAlignment="1">
      <alignment horizontal="center"/>
    </xf>
    <xf numFmtId="5" fontId="7" fillId="0" borderId="0" xfId="3" applyNumberFormat="1" applyFont="1" applyFill="1" applyBorder="1"/>
    <xf numFmtId="7" fontId="7" fillId="0" borderId="0" xfId="3" applyFont="1" applyFill="1" applyBorder="1"/>
    <xf numFmtId="3" fontId="7" fillId="0" borderId="0" xfId="0" applyNumberFormat="1" applyFont="1" applyAlignment="1">
      <alignment horizontal="center"/>
    </xf>
    <xf numFmtId="10" fontId="7" fillId="0" borderId="0" xfId="10" applyFont="1" applyFill="1" applyBorder="1" applyAlignment="1">
      <alignment horizontal="center"/>
    </xf>
    <xf numFmtId="10" fontId="7" fillId="0" borderId="0" xfId="10" applyFont="1" applyFill="1" applyBorder="1"/>
    <xf numFmtId="10" fontId="7" fillId="0" borderId="0" xfId="10" applyFont="1"/>
    <xf numFmtId="10" fontId="7" fillId="0" borderId="0" xfId="10" applyFont="1" applyFill="1" applyBorder="1" applyAlignment="1">
      <alignment horizontal="right"/>
    </xf>
    <xf numFmtId="10" fontId="8" fillId="0" borderId="0" xfId="10" applyFont="1" applyFill="1" applyBorder="1" applyAlignment="1">
      <alignment horizontal="right"/>
    </xf>
    <xf numFmtId="5" fontId="7" fillId="0" borderId="0" xfId="3" applyNumberFormat="1" applyFont="1" applyBorder="1"/>
    <xf numFmtId="10" fontId="7" fillId="0" borderId="0" xfId="10" applyFont="1" applyBorder="1"/>
    <xf numFmtId="3" fontId="7" fillId="0" borderId="0" xfId="1" applyNumberFormat="1" applyFont="1" applyFill="1" applyBorder="1"/>
    <xf numFmtId="3" fontId="7" fillId="0" borderId="0" xfId="1" applyNumberFormat="1" applyFont="1" applyBorder="1"/>
    <xf numFmtId="3" fontId="7" fillId="0" borderId="0" xfId="1" applyNumberFormat="1" applyFont="1"/>
    <xf numFmtId="3" fontId="8" fillId="0" borderId="0" xfId="1" applyNumberFormat="1" applyFont="1" applyFill="1" applyBorder="1" applyAlignment="1"/>
    <xf numFmtId="3" fontId="8" fillId="0" borderId="0" xfId="1" applyNumberFormat="1" applyFont="1" applyFill="1" applyBorder="1"/>
    <xf numFmtId="3" fontId="7" fillId="0" borderId="4" xfId="0" applyNumberFormat="1" applyFont="1" applyBorder="1" applyAlignment="1"/>
    <xf numFmtId="5" fontId="7" fillId="0" borderId="0" xfId="4" applyFont="1" applyBorder="1"/>
    <xf numFmtId="9" fontId="7" fillId="0" borderId="7" xfId="0" applyNumberFormat="1" applyFont="1" applyBorder="1" applyAlignment="1">
      <alignment horizontal="center"/>
    </xf>
    <xf numFmtId="5" fontId="7" fillId="0" borderId="7" xfId="4" applyFont="1" applyFill="1" applyBorder="1"/>
    <xf numFmtId="5" fontId="7" fillId="0" borderId="7" xfId="4" applyFont="1" applyBorder="1"/>
    <xf numFmtId="0" fontId="7" fillId="0" borderId="0" xfId="0" applyFont="1">
      <alignment vertical="top"/>
    </xf>
    <xf numFmtId="3" fontId="10" fillId="0" borderId="0" xfId="0" applyNumberFormat="1" applyFont="1" applyAlignment="1">
      <alignment horizontal="center"/>
    </xf>
    <xf numFmtId="5" fontId="7" fillId="0" borderId="0" xfId="4" applyFont="1" applyFill="1" applyBorder="1"/>
    <xf numFmtId="5" fontId="7" fillId="0" borderId="0" xfId="4" applyFont="1" applyFill="1" applyBorder="1" applyAlignment="1">
      <alignment horizontal="center"/>
    </xf>
    <xf numFmtId="5" fontId="7" fillId="0" borderId="0" xfId="4" applyFont="1" applyBorder="1" applyAlignment="1">
      <alignment horizontal="center"/>
    </xf>
    <xf numFmtId="3" fontId="7" fillId="0" borderId="7" xfId="1" applyNumberFormat="1" applyFont="1" applyBorder="1"/>
    <xf numFmtId="3" fontId="7" fillId="0" borderId="0" xfId="1" applyNumberFormat="1" applyFont="1" applyFill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6" fontId="7" fillId="0" borderId="0" xfId="3" applyNumberFormat="1" applyFont="1"/>
    <xf numFmtId="6" fontId="7" fillId="0" borderId="0" xfId="0" applyNumberFormat="1" applyFont="1" applyAlignment="1"/>
    <xf numFmtId="3" fontId="7" fillId="0" borderId="0" xfId="1" applyNumberFormat="1" applyFont="1" applyFill="1" applyBorder="1" applyAlignment="1"/>
    <xf numFmtId="3" fontId="7" fillId="0" borderId="4" xfId="1" applyNumberFormat="1" applyFont="1" applyBorder="1"/>
    <xf numFmtId="3" fontId="7" fillId="0" borderId="0" xfId="1" applyNumberFormat="1" applyFont="1" applyBorder="1" applyAlignment="1"/>
    <xf numFmtId="3" fontId="7" fillId="0" borderId="5" xfId="1" applyNumberFormat="1" applyFont="1" applyBorder="1" applyAlignment="1"/>
    <xf numFmtId="3" fontId="7" fillId="0" borderId="5" xfId="1" applyNumberFormat="1" applyFont="1" applyBorder="1"/>
    <xf numFmtId="3" fontId="7" fillId="0" borderId="5" xfId="1" applyNumberFormat="1" applyFont="1" applyFill="1" applyBorder="1"/>
    <xf numFmtId="3" fontId="7" fillId="0" borderId="6" xfId="1" applyNumberFormat="1" applyFont="1" applyFill="1" applyBorder="1"/>
    <xf numFmtId="3" fontId="8" fillId="0" borderId="5" xfId="1" applyNumberFormat="1" applyFont="1" applyBorder="1"/>
    <xf numFmtId="3" fontId="8" fillId="0" borderId="0" xfId="1" applyNumberFormat="1" applyFont="1" applyBorder="1"/>
    <xf numFmtId="0" fontId="4" fillId="0" borderId="0" xfId="0" applyFont="1" applyAlignment="1"/>
    <xf numFmtId="3" fontId="7" fillId="0" borderId="15" xfId="0" applyNumberFormat="1" applyFont="1" applyBorder="1" applyAlignment="1"/>
    <xf numFmtId="3" fontId="8" fillId="0" borderId="15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right"/>
    </xf>
    <xf numFmtId="3" fontId="14" fillId="0" borderId="15" xfId="0" applyNumberFormat="1" applyFont="1" applyBorder="1" applyAlignment="1"/>
    <xf numFmtId="9" fontId="7" fillId="0" borderId="0" xfId="0" applyNumberFormat="1" applyFont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8" fillId="0" borderId="15" xfId="0" applyNumberFormat="1" applyFont="1" applyBorder="1" applyAlignment="1"/>
    <xf numFmtId="3" fontId="12" fillId="0" borderId="15" xfId="0" applyNumberFormat="1" applyFont="1" applyBorder="1" applyAlignment="1"/>
    <xf numFmtId="3" fontId="7" fillId="0" borderId="16" xfId="1" applyNumberFormat="1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left"/>
    </xf>
    <xf numFmtId="3" fontId="7" fillId="0" borderId="23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3" fontId="8" fillId="0" borderId="15" xfId="7" applyNumberFormat="1" applyFont="1" applyFill="1" applyBorder="1" applyAlignment="1">
      <alignment horizontal="center"/>
    </xf>
    <xf numFmtId="3" fontId="8" fillId="0" borderId="0" xfId="7" applyNumberFormat="1" applyFont="1" applyFill="1" applyAlignment="1">
      <alignment horizontal="center"/>
    </xf>
    <xf numFmtId="3" fontId="8" fillId="0" borderId="16" xfId="7" applyNumberFormat="1" applyFont="1" applyFill="1" applyBorder="1" applyAlignment="1">
      <alignment horizontal="center"/>
    </xf>
    <xf numFmtId="6" fontId="7" fillId="0" borderId="0" xfId="3" applyNumberFormat="1" applyFont="1" applyBorder="1"/>
    <xf numFmtId="10" fontId="7" fillId="0" borderId="16" xfId="10" applyFont="1" applyBorder="1"/>
    <xf numFmtId="10" fontId="7" fillId="0" borderId="31" xfId="10" applyFont="1" applyBorder="1"/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 applyProtection="1">
      <protection locked="0"/>
    </xf>
    <xf numFmtId="0" fontId="7" fillId="0" borderId="0" xfId="1" applyNumberFormat="1" applyFont="1" applyFill="1" applyBorder="1"/>
    <xf numFmtId="3" fontId="7" fillId="14" borderId="10" xfId="0" applyNumberFormat="1" applyFont="1" applyFill="1" applyBorder="1" applyAlignment="1"/>
    <xf numFmtId="5" fontId="7" fillId="14" borderId="10" xfId="3" applyNumberFormat="1" applyFont="1" applyFill="1" applyBorder="1" applyAlignment="1">
      <alignment horizontal="right"/>
    </xf>
    <xf numFmtId="5" fontId="7" fillId="14" borderId="10" xfId="3" applyNumberFormat="1" applyFont="1" applyFill="1" applyBorder="1"/>
    <xf numFmtId="7" fontId="7" fillId="14" borderId="10" xfId="3" applyFont="1" applyFill="1" applyBorder="1"/>
    <xf numFmtId="10" fontId="7" fillId="14" borderId="10" xfId="10" applyFont="1" applyFill="1" applyBorder="1"/>
    <xf numFmtId="3" fontId="7" fillId="14" borderId="10" xfId="1" applyNumberFormat="1" applyFont="1" applyFill="1" applyBorder="1"/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4" fillId="0" borderId="5" xfId="0" applyNumberFormat="1" applyFont="1" applyBorder="1" applyAlignment="1"/>
    <xf numFmtId="10" fontId="7" fillId="0" borderId="0" xfId="4" applyNumberFormat="1" applyFont="1" applyFill="1" applyBorder="1"/>
    <xf numFmtId="3" fontId="8" fillId="0" borderId="5" xfId="0" applyNumberFormat="1" applyFont="1" applyBorder="1" applyAlignment="1"/>
    <xf numFmtId="0" fontId="7" fillId="0" borderId="5" xfId="0" applyFont="1" applyBorder="1" applyAlignment="1"/>
    <xf numFmtId="3" fontId="8" fillId="0" borderId="5" xfId="0" applyNumberFormat="1" applyFont="1" applyBorder="1" applyAlignment="1">
      <alignment horizontal="center"/>
    </xf>
    <xf numFmtId="3" fontId="7" fillId="0" borderId="41" xfId="1" applyNumberFormat="1" applyFont="1" applyBorder="1" applyAlignment="1"/>
    <xf numFmtId="5" fontId="7" fillId="0" borderId="5" xfId="4" applyFont="1" applyBorder="1"/>
    <xf numFmtId="3" fontId="7" fillId="0" borderId="41" xfId="1" applyNumberFormat="1" applyFont="1" applyFill="1" applyBorder="1"/>
    <xf numFmtId="3" fontId="8" fillId="0" borderId="41" xfId="1" applyNumberFormat="1" applyFont="1" applyBorder="1"/>
    <xf numFmtId="5" fontId="8" fillId="0" borderId="5" xfId="4" applyFont="1" applyBorder="1"/>
    <xf numFmtId="3" fontId="7" fillId="0" borderId="41" xfId="1" applyNumberFormat="1" applyFont="1" applyBorder="1"/>
    <xf numFmtId="3" fontId="7" fillId="0" borderId="43" xfId="1" applyNumberFormat="1" applyFont="1" applyBorder="1"/>
    <xf numFmtId="3" fontId="7" fillId="0" borderId="6" xfId="0" applyNumberFormat="1" applyFont="1" applyBorder="1" applyAlignment="1"/>
    <xf numFmtId="3" fontId="7" fillId="0" borderId="6" xfId="1" applyNumberFormat="1" applyFont="1" applyBorder="1"/>
    <xf numFmtId="3" fontId="7" fillId="0" borderId="43" xfId="0" applyNumberFormat="1" applyFont="1" applyBorder="1" applyAlignment="1"/>
    <xf numFmtId="3" fontId="7" fillId="0" borderId="50" xfId="0" applyNumberFormat="1" applyFont="1" applyBorder="1" applyAlignment="1"/>
    <xf numFmtId="3" fontId="7" fillId="0" borderId="51" xfId="0" applyNumberFormat="1" applyFont="1" applyBorder="1" applyAlignment="1"/>
    <xf numFmtId="3" fontId="8" fillId="0" borderId="41" xfId="0" applyNumberFormat="1" applyFont="1" applyBorder="1" applyAlignment="1"/>
    <xf numFmtId="3" fontId="7" fillId="0" borderId="5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4" xfId="0" applyNumberFormat="1" applyFont="1" applyBorder="1" applyAlignment="1"/>
    <xf numFmtId="3" fontId="8" fillId="0" borderId="4" xfId="0" applyNumberFormat="1" applyFont="1" applyBorder="1" applyAlignment="1">
      <alignment horizontal="right"/>
    </xf>
    <xf numFmtId="10" fontId="4" fillId="0" borderId="0" xfId="10" applyFont="1" applyAlignment="1"/>
    <xf numFmtId="3" fontId="7" fillId="0" borderId="41" xfId="0" applyNumberFormat="1" applyFont="1" applyBorder="1" applyAlignment="1">
      <alignment horizontal="right"/>
    </xf>
    <xf numFmtId="3" fontId="19" fillId="0" borderId="5" xfId="1" applyNumberFormat="1" applyFont="1" applyBorder="1" applyAlignment="1"/>
    <xf numFmtId="3" fontId="7" fillId="0" borderId="0" xfId="0" applyNumberFormat="1" applyFont="1" applyAlignment="1">
      <alignment wrapText="1"/>
    </xf>
    <xf numFmtId="4" fontId="7" fillId="0" borderId="0" xfId="0" applyNumberFormat="1" applyFont="1" applyAlignment="1"/>
    <xf numFmtId="3" fontId="7" fillId="0" borderId="5" xfId="0" applyNumberFormat="1" applyFont="1" applyBorder="1" applyAlignment="1">
      <alignment horizontal="left"/>
    </xf>
    <xf numFmtId="9" fontId="8" fillId="0" borderId="41" xfId="10" applyNumberFormat="1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left"/>
    </xf>
    <xf numFmtId="3" fontId="7" fillId="0" borderId="53" xfId="0" applyNumberFormat="1" applyFont="1" applyBorder="1" applyAlignment="1"/>
    <xf numFmtId="3" fontId="7" fillId="0" borderId="6" xfId="0" applyNumberFormat="1" applyFont="1" applyBorder="1" applyAlignment="1">
      <alignment horizontal="left"/>
    </xf>
    <xf numFmtId="3" fontId="10" fillId="0" borderId="5" xfId="0" applyNumberFormat="1" applyFont="1" applyBorder="1" applyAlignment="1">
      <alignment horizontal="left"/>
    </xf>
    <xf numFmtId="3" fontId="8" fillId="0" borderId="54" xfId="0" applyNumberFormat="1" applyFont="1" applyBorder="1" applyAlignment="1">
      <alignment horizontal="left"/>
    </xf>
    <xf numFmtId="5" fontId="7" fillId="14" borderId="18" xfId="3" applyNumberFormat="1" applyFont="1" applyFill="1" applyBorder="1"/>
    <xf numFmtId="43" fontId="7" fillId="0" borderId="41" xfId="0" applyNumberFormat="1" applyFont="1" applyBorder="1" applyAlignment="1">
      <alignment horizontal="left"/>
    </xf>
    <xf numFmtId="3" fontId="22" fillId="0" borderId="0" xfId="0" applyNumberFormat="1" applyFont="1" applyAlignment="1"/>
    <xf numFmtId="3" fontId="7" fillId="0" borderId="2" xfId="0" applyNumberFormat="1" applyFont="1" applyBorder="1" applyAlignment="1"/>
    <xf numFmtId="4" fontId="8" fillId="0" borderId="0" xfId="1" applyFont="1" applyFill="1" applyBorder="1"/>
    <xf numFmtId="3" fontId="12" fillId="0" borderId="50" xfId="0" applyNumberFormat="1" applyFont="1" applyBorder="1" applyAlignment="1"/>
    <xf numFmtId="43" fontId="7" fillId="0" borderId="0" xfId="3" applyNumberFormat="1" applyFont="1" applyBorder="1" applyAlignment="1"/>
    <xf numFmtId="165" fontId="7" fillId="0" borderId="0" xfId="3" applyNumberFormat="1" applyFont="1" applyFill="1" applyBorder="1" applyAlignment="1"/>
    <xf numFmtId="9" fontId="7" fillId="0" borderId="0" xfId="10" applyNumberFormat="1" applyFont="1" applyBorder="1" applyAlignment="1"/>
    <xf numFmtId="3" fontId="22" fillId="0" borderId="15" xfId="0" applyNumberFormat="1" applyFont="1" applyBorder="1" applyAlignment="1"/>
    <xf numFmtId="165" fontId="22" fillId="0" borderId="0" xfId="1" applyNumberFormat="1" applyFont="1" applyFill="1" applyBorder="1"/>
    <xf numFmtId="0" fontId="22" fillId="0" borderId="0" xfId="0" applyFont="1">
      <alignment vertical="top"/>
    </xf>
    <xf numFmtId="165" fontId="22" fillId="0" borderId="16" xfId="1" applyNumberFormat="1" applyFont="1" applyFill="1" applyBorder="1"/>
    <xf numFmtId="43" fontId="7" fillId="0" borderId="51" xfId="3" applyNumberFormat="1" applyFont="1" applyBorder="1"/>
    <xf numFmtId="3" fontId="12" fillId="0" borderId="5" xfId="0" applyNumberFormat="1" applyFont="1" applyBorder="1" applyAlignment="1"/>
    <xf numFmtId="3" fontId="7" fillId="0" borderId="4" xfId="1" applyNumberFormat="1" applyFont="1" applyFill="1" applyBorder="1"/>
    <xf numFmtId="3" fontId="7" fillId="0" borderId="43" xfId="1" applyNumberFormat="1" applyFont="1" applyFill="1" applyBorder="1"/>
    <xf numFmtId="3" fontId="10" fillId="0" borderId="4" xfId="0" applyNumberFormat="1" applyFont="1" applyBorder="1" applyAlignment="1">
      <alignment horizontal="right"/>
    </xf>
    <xf numFmtId="10" fontId="7" fillId="0" borderId="41" xfId="10" applyFont="1" applyFill="1" applyBorder="1"/>
    <xf numFmtId="3" fontId="7" fillId="0" borderId="53" xfId="1" applyNumberFormat="1" applyFont="1" applyFill="1" applyBorder="1"/>
    <xf numFmtId="165" fontId="8" fillId="0" borderId="43" xfId="3" applyNumberFormat="1" applyFont="1" applyBorder="1"/>
    <xf numFmtId="4" fontId="7" fillId="0" borderId="0" xfId="1" applyFont="1" applyFill="1" applyBorder="1"/>
    <xf numFmtId="4" fontId="7" fillId="14" borderId="10" xfId="1" applyFont="1" applyFill="1" applyBorder="1"/>
    <xf numFmtId="165" fontId="7" fillId="0" borderId="41" xfId="3" applyNumberFormat="1" applyFont="1" applyBorder="1" applyAlignment="1">
      <alignment horizontal="right"/>
    </xf>
    <xf numFmtId="0" fontId="7" fillId="0" borderId="41" xfId="0" applyFont="1" applyBorder="1" applyAlignment="1"/>
    <xf numFmtId="165" fontId="7" fillId="0" borderId="20" xfId="3" applyNumberFormat="1" applyFont="1" applyFill="1" applyBorder="1"/>
    <xf numFmtId="165" fontId="7" fillId="0" borderId="3" xfId="3" applyNumberFormat="1" applyFont="1" applyFill="1" applyBorder="1"/>
    <xf numFmtId="165" fontId="7" fillId="0" borderId="35" xfId="3" applyNumberFormat="1" applyFont="1" applyFill="1" applyBorder="1"/>
    <xf numFmtId="165" fontId="7" fillId="14" borderId="10" xfId="3" applyNumberFormat="1" applyFont="1" applyFill="1" applyBorder="1"/>
    <xf numFmtId="165" fontId="10" fillId="0" borderId="37" xfId="3" applyNumberFormat="1" applyFont="1" applyFill="1" applyBorder="1" applyAlignment="1"/>
    <xf numFmtId="165" fontId="7" fillId="0" borderId="10" xfId="3" applyNumberFormat="1" applyFont="1" applyFill="1" applyBorder="1"/>
    <xf numFmtId="165" fontId="7" fillId="0" borderId="10" xfId="3" applyNumberFormat="1" applyFont="1" applyBorder="1"/>
    <xf numFmtId="165" fontId="8" fillId="0" borderId="3" xfId="3" applyNumberFormat="1" applyFont="1" applyFill="1" applyBorder="1" applyAlignment="1"/>
    <xf numFmtId="10" fontId="8" fillId="0" borderId="0" xfId="10" applyFont="1" applyFill="1" applyBorder="1"/>
    <xf numFmtId="10" fontId="7" fillId="14" borderId="10" xfId="1" applyNumberFormat="1" applyFont="1" applyFill="1" applyBorder="1"/>
    <xf numFmtId="10" fontId="7" fillId="0" borderId="0" xfId="1" applyNumberFormat="1" applyFont="1" applyFill="1" applyBorder="1"/>
    <xf numFmtId="3" fontId="14" fillId="0" borderId="49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5" fontId="7" fillId="0" borderId="41" xfId="3" applyNumberFormat="1" applyFont="1" applyBorder="1"/>
    <xf numFmtId="10" fontId="7" fillId="0" borderId="0" xfId="10" applyFont="1" applyBorder="1" applyAlignment="1"/>
    <xf numFmtId="3" fontId="8" fillId="0" borderId="5" xfId="0" applyNumberFormat="1" applyFont="1" applyBorder="1" applyAlignment="1">
      <alignment horizontal="right"/>
    </xf>
    <xf numFmtId="3" fontId="8" fillId="0" borderId="0" xfId="1" applyNumberFormat="1" applyFont="1" applyBorder="1" applyAlignment="1"/>
    <xf numFmtId="4" fontId="8" fillId="0" borderId="0" xfId="1" applyFont="1" applyBorder="1" applyAlignment="1"/>
    <xf numFmtId="10" fontId="8" fillId="0" borderId="0" xfId="10" applyFont="1" applyBorder="1" applyAlignment="1"/>
    <xf numFmtId="165" fontId="7" fillId="0" borderId="58" xfId="3" applyNumberFormat="1" applyFont="1" applyFill="1" applyBorder="1"/>
    <xf numFmtId="165" fontId="7" fillId="0" borderId="58" xfId="3" applyNumberFormat="1" applyFont="1" applyBorder="1"/>
    <xf numFmtId="165" fontId="22" fillId="0" borderId="0" xfId="0" applyNumberFormat="1" applyFont="1">
      <alignment vertical="top"/>
    </xf>
    <xf numFmtId="3" fontId="23" fillId="0" borderId="5" xfId="9" applyNumberFormat="1" applyFont="1" applyFill="1" applyBorder="1" applyAlignment="1" applyProtection="1"/>
    <xf numFmtId="10" fontId="7" fillId="0" borderId="0" xfId="0" applyNumberFormat="1" applyFont="1" applyAlignment="1"/>
    <xf numFmtId="0" fontId="7" fillId="0" borderId="0" xfId="0" applyFont="1" applyAlignment="1"/>
    <xf numFmtId="10" fontId="10" fillId="0" borderId="0" xfId="0" applyNumberFormat="1" applyFont="1" applyAlignment="1"/>
    <xf numFmtId="3" fontId="15" fillId="0" borderId="0" xfId="0" applyNumberFormat="1" applyFont="1" applyAlignment="1">
      <alignment wrapText="1"/>
    </xf>
    <xf numFmtId="3" fontId="8" fillId="14" borderId="38" xfId="0" applyNumberFormat="1" applyFont="1" applyFill="1" applyBorder="1" applyAlignment="1">
      <alignment horizontal="left"/>
    </xf>
    <xf numFmtId="3" fontId="8" fillId="14" borderId="54" xfId="0" applyNumberFormat="1" applyFont="1" applyFill="1" applyBorder="1" applyAlignment="1">
      <alignment horizontal="left"/>
    </xf>
    <xf numFmtId="3" fontId="8" fillId="14" borderId="56" xfId="0" applyNumberFormat="1" applyFont="1" applyFill="1" applyBorder="1" applyAlignment="1">
      <alignment horizontal="left"/>
    </xf>
    <xf numFmtId="3" fontId="14" fillId="0" borderId="0" xfId="0" applyNumberFormat="1" applyFont="1" applyAlignment="1"/>
    <xf numFmtId="3" fontId="14" fillId="0" borderId="0" xfId="0" applyNumberFormat="1" applyFont="1" applyAlignment="1">
      <alignment horizontal="right"/>
    </xf>
    <xf numFmtId="3" fontId="14" fillId="0" borderId="41" xfId="0" applyNumberFormat="1" applyFont="1" applyBorder="1" applyAlignment="1">
      <alignment horizontal="right"/>
    </xf>
    <xf numFmtId="165" fontId="7" fillId="0" borderId="35" xfId="3" applyNumberFormat="1" applyFont="1" applyFill="1" applyBorder="1" applyAlignment="1">
      <alignment horizontal="right"/>
    </xf>
    <xf numFmtId="165" fontId="7" fillId="0" borderId="57" xfId="3" applyNumberFormat="1" applyFont="1" applyFill="1" applyBorder="1" applyAlignment="1">
      <alignment horizontal="right"/>
    </xf>
    <xf numFmtId="3" fontId="18" fillId="14" borderId="49" xfId="0" applyNumberFormat="1" applyFont="1" applyFill="1" applyBorder="1" applyAlignment="1">
      <alignment horizontal="center"/>
    </xf>
    <xf numFmtId="3" fontId="18" fillId="14" borderId="50" xfId="0" applyNumberFormat="1" applyFont="1" applyFill="1" applyBorder="1" applyAlignment="1">
      <alignment horizontal="center"/>
    </xf>
    <xf numFmtId="9" fontId="18" fillId="14" borderId="50" xfId="10" applyNumberFormat="1" applyFont="1" applyFill="1" applyBorder="1" applyAlignment="1">
      <alignment horizontal="center"/>
    </xf>
    <xf numFmtId="9" fontId="18" fillId="14" borderId="51" xfId="10" applyNumberFormat="1" applyFont="1" applyFill="1" applyBorder="1" applyAlignment="1">
      <alignment horizontal="center"/>
    </xf>
    <xf numFmtId="3" fontId="18" fillId="14" borderId="6" xfId="0" applyNumberFormat="1" applyFont="1" applyFill="1" applyBorder="1" applyAlignment="1">
      <alignment horizontal="center"/>
    </xf>
    <xf numFmtId="3" fontId="18" fillId="14" borderId="4" xfId="0" applyNumberFormat="1" applyFont="1" applyFill="1" applyBorder="1" applyAlignment="1">
      <alignment horizontal="center"/>
    </xf>
    <xf numFmtId="3" fontId="18" fillId="14" borderId="43" xfId="0" applyNumberFormat="1" applyFont="1" applyFill="1" applyBorder="1" applyAlignment="1">
      <alignment horizontal="center"/>
    </xf>
    <xf numFmtId="3" fontId="18" fillId="0" borderId="47" xfId="0" applyNumberFormat="1" applyFont="1" applyBorder="1" applyAlignment="1">
      <alignment horizontal="center"/>
    </xf>
    <xf numFmtId="3" fontId="18" fillId="14" borderId="51" xfId="0" applyNumberFormat="1" applyFont="1" applyFill="1" applyBorder="1" applyAlignment="1">
      <alignment horizontal="center"/>
    </xf>
    <xf numFmtId="3" fontId="18" fillId="14" borderId="5" xfId="0" applyNumberFormat="1" applyFont="1" applyFill="1" applyBorder="1" applyAlignment="1">
      <alignment horizontal="center"/>
    </xf>
    <xf numFmtId="3" fontId="18" fillId="14" borderId="41" xfId="0" applyNumberFormat="1" applyFont="1" applyFill="1" applyBorder="1" applyAlignment="1">
      <alignment horizontal="center"/>
    </xf>
    <xf numFmtId="3" fontId="8" fillId="14" borderId="6" xfId="0" applyNumberFormat="1" applyFont="1" applyFill="1" applyBorder="1" applyAlignment="1">
      <alignment horizontal="left"/>
    </xf>
    <xf numFmtId="3" fontId="7" fillId="14" borderId="4" xfId="0" applyNumberFormat="1" applyFont="1" applyFill="1" applyBorder="1" applyAlignment="1"/>
    <xf numFmtId="3" fontId="8" fillId="14" borderId="4" xfId="1" applyNumberFormat="1" applyFont="1" applyFill="1" applyBorder="1"/>
    <xf numFmtId="4" fontId="8" fillId="14" borderId="4" xfId="1" applyFont="1" applyFill="1" applyBorder="1"/>
    <xf numFmtId="10" fontId="8" fillId="14" borderId="4" xfId="10" applyFont="1" applyFill="1" applyBorder="1"/>
    <xf numFmtId="10" fontId="7" fillId="14" borderId="4" xfId="10" applyFont="1" applyFill="1" applyBorder="1"/>
    <xf numFmtId="165" fontId="7" fillId="14" borderId="59" xfId="3" applyNumberFormat="1" applyFont="1" applyFill="1" applyBorder="1" applyAlignment="1">
      <alignment horizontal="right"/>
    </xf>
    <xf numFmtId="165" fontId="7" fillId="14" borderId="60" xfId="3" applyNumberFormat="1" applyFont="1" applyFill="1" applyBorder="1" applyAlignment="1">
      <alignment horizontal="right"/>
    </xf>
    <xf numFmtId="3" fontId="18" fillId="14" borderId="45" xfId="0" applyNumberFormat="1" applyFont="1" applyFill="1" applyBorder="1" applyAlignment="1">
      <alignment horizontal="center"/>
    </xf>
    <xf numFmtId="3" fontId="18" fillId="14" borderId="46" xfId="0" applyNumberFormat="1" applyFont="1" applyFill="1" applyBorder="1" applyAlignment="1">
      <alignment horizontal="center"/>
    </xf>
    <xf numFmtId="3" fontId="18" fillId="14" borderId="47" xfId="0" applyNumberFormat="1" applyFont="1" applyFill="1" applyBorder="1" applyAlignment="1">
      <alignment horizontal="center"/>
    </xf>
    <xf numFmtId="3" fontId="8" fillId="14" borderId="15" xfId="0" applyNumberFormat="1" applyFont="1" applyFill="1" applyBorder="1" applyAlignment="1"/>
    <xf numFmtId="3" fontId="8" fillId="14" borderId="4" xfId="1" applyNumberFormat="1" applyFont="1" applyFill="1" applyBorder="1" applyAlignment="1"/>
    <xf numFmtId="10" fontId="8" fillId="14" borderId="31" xfId="10" applyFont="1" applyFill="1" applyBorder="1"/>
    <xf numFmtId="3" fontId="18" fillId="14" borderId="46" xfId="0" applyNumberFormat="1" applyFont="1" applyFill="1" applyBorder="1" applyAlignment="1">
      <alignment horizontal="center" wrapText="1"/>
    </xf>
    <xf numFmtId="3" fontId="8" fillId="14" borderId="25" xfId="0" applyNumberFormat="1" applyFont="1" applyFill="1" applyBorder="1" applyAlignment="1">
      <alignment horizontal="left"/>
    </xf>
    <xf numFmtId="3" fontId="9" fillId="14" borderId="26" xfId="0" applyNumberFormat="1" applyFont="1" applyFill="1" applyBorder="1" applyAlignment="1"/>
    <xf numFmtId="5" fontId="9" fillId="14" borderId="26" xfId="4" applyFont="1" applyFill="1" applyBorder="1"/>
    <xf numFmtId="5" fontId="9" fillId="14" borderId="26" xfId="4" applyFont="1" applyFill="1" applyBorder="1" applyAlignment="1">
      <alignment horizontal="center"/>
    </xf>
    <xf numFmtId="3" fontId="8" fillId="14" borderId="26" xfId="0" applyNumberFormat="1" applyFont="1" applyFill="1" applyBorder="1" applyAlignment="1">
      <alignment horizontal="right"/>
    </xf>
    <xf numFmtId="3" fontId="8" fillId="14" borderId="27" xfId="0" applyNumberFormat="1" applyFont="1" applyFill="1" applyBorder="1" applyAlignment="1">
      <alignment horizontal="right"/>
    </xf>
    <xf numFmtId="0" fontId="8" fillId="14" borderId="45" xfId="0" applyFont="1" applyFill="1" applyBorder="1" applyAlignment="1">
      <alignment horizontal="center"/>
    </xf>
    <xf numFmtId="0" fontId="8" fillId="14" borderId="46" xfId="0" applyFont="1" applyFill="1" applyBorder="1" applyAlignment="1">
      <alignment horizontal="center"/>
    </xf>
    <xf numFmtId="1" fontId="8" fillId="14" borderId="46" xfId="0" applyNumberFormat="1" applyFont="1" applyFill="1" applyBorder="1" applyAlignment="1">
      <alignment horizontal="center"/>
    </xf>
    <xf numFmtId="3" fontId="8" fillId="14" borderId="47" xfId="0" applyNumberFormat="1" applyFont="1" applyFill="1" applyBorder="1" applyAlignment="1">
      <alignment horizontal="center"/>
    </xf>
    <xf numFmtId="3" fontId="7" fillId="0" borderId="62" xfId="1" applyNumberFormat="1" applyFont="1" applyFill="1" applyBorder="1"/>
    <xf numFmtId="3" fontId="7" fillId="0" borderId="63" xfId="1" applyNumberFormat="1" applyFont="1" applyBorder="1"/>
    <xf numFmtId="3" fontId="7" fillId="0" borderId="64" xfId="1" applyNumberFormat="1" applyFont="1" applyFill="1" applyBorder="1"/>
    <xf numFmtId="3" fontId="7" fillId="0" borderId="63" xfId="1" applyNumberFormat="1" applyFont="1" applyFill="1" applyBorder="1"/>
    <xf numFmtId="3" fontId="7" fillId="0" borderId="63" xfId="1" applyNumberFormat="1" applyFont="1" applyBorder="1" applyAlignment="1"/>
    <xf numFmtId="3" fontId="8" fillId="0" borderId="5" xfId="1" applyNumberFormat="1" applyFont="1" applyBorder="1" applyAlignment="1"/>
    <xf numFmtId="3" fontId="8" fillId="0" borderId="41" xfId="0" applyNumberFormat="1" applyFont="1" applyBorder="1" applyAlignment="1">
      <alignment horizontal="right"/>
    </xf>
    <xf numFmtId="5" fontId="8" fillId="0" borderId="41" xfId="3" applyNumberFormat="1" applyFont="1" applyBorder="1" applyAlignment="1"/>
    <xf numFmtId="164" fontId="7" fillId="0" borderId="43" xfId="0" applyNumberFormat="1" applyFont="1" applyBorder="1" applyAlignment="1"/>
    <xf numFmtId="3" fontId="12" fillId="0" borderId="5" xfId="0" applyNumberFormat="1" applyFont="1" applyBorder="1" applyAlignment="1">
      <alignment horizontal="left"/>
    </xf>
    <xf numFmtId="43" fontId="8" fillId="0" borderId="41" xfId="3" applyNumberFormat="1" applyFont="1" applyFill="1" applyBorder="1"/>
    <xf numFmtId="165" fontId="7" fillId="0" borderId="3" xfId="0" applyNumberFormat="1" applyFont="1" applyBorder="1" applyAlignment="1"/>
    <xf numFmtId="43" fontId="7" fillId="0" borderId="43" xfId="0" applyNumberFormat="1" applyFont="1" applyBorder="1" applyAlignment="1"/>
    <xf numFmtId="43" fontId="7" fillId="0" borderId="51" xfId="0" applyNumberFormat="1" applyFont="1" applyBorder="1" applyAlignment="1"/>
    <xf numFmtId="3" fontId="8" fillId="14" borderId="0" xfId="0" applyNumberFormat="1" applyFont="1" applyFill="1" applyAlignment="1"/>
    <xf numFmtId="3" fontId="7" fillId="14" borderId="0" xfId="0" applyNumberFormat="1" applyFont="1" applyFill="1" applyAlignment="1"/>
    <xf numFmtId="3" fontId="4" fillId="14" borderId="0" xfId="0" applyNumberFormat="1" applyFont="1" applyFill="1" applyAlignment="1"/>
    <xf numFmtId="165" fontId="8" fillId="14" borderId="41" xfId="0" applyNumberFormat="1" applyFont="1" applyFill="1" applyBorder="1" applyAlignment="1"/>
    <xf numFmtId="0" fontId="12" fillId="0" borderId="15" xfId="0" applyFont="1" applyBorder="1">
      <alignment vertical="top"/>
    </xf>
    <xf numFmtId="43" fontId="7" fillId="0" borderId="0" xfId="1" applyNumberFormat="1" applyFont="1" applyFill="1" applyBorder="1"/>
    <xf numFmtId="43" fontId="7" fillId="0" borderId="16" xfId="10" applyNumberFormat="1" applyFont="1" applyFill="1" applyBorder="1"/>
    <xf numFmtId="165" fontId="7" fillId="0" borderId="0" xfId="1" applyNumberFormat="1" applyFont="1" applyFill="1" applyBorder="1"/>
    <xf numFmtId="0" fontId="7" fillId="0" borderId="15" xfId="0" applyFont="1" applyBorder="1" applyAlignment="1">
      <alignment vertical="center"/>
    </xf>
    <xf numFmtId="43" fontId="7" fillId="0" borderId="0" xfId="0" applyNumberFormat="1" applyFont="1">
      <alignment vertical="top"/>
    </xf>
    <xf numFmtId="43" fontId="7" fillId="0" borderId="16" xfId="0" applyNumberFormat="1" applyFont="1" applyBorder="1">
      <alignment vertical="top"/>
    </xf>
    <xf numFmtId="165" fontId="7" fillId="0" borderId="15" xfId="1" applyNumberFormat="1" applyFont="1" applyFill="1" applyBorder="1" applyAlignment="1">
      <alignment vertical="center"/>
    </xf>
    <xf numFmtId="43" fontId="7" fillId="0" borderId="16" xfId="1" applyNumberFormat="1" applyFont="1" applyFill="1" applyBorder="1"/>
    <xf numFmtId="0" fontId="8" fillId="0" borderId="17" xfId="0" applyFont="1" applyBorder="1">
      <alignment vertical="top"/>
    </xf>
    <xf numFmtId="0" fontId="7" fillId="0" borderId="18" xfId="0" applyFont="1" applyBorder="1">
      <alignment vertical="top"/>
    </xf>
    <xf numFmtId="0" fontId="7" fillId="0" borderId="19" xfId="0" applyFont="1" applyBorder="1">
      <alignment vertical="top"/>
    </xf>
    <xf numFmtId="165" fontId="7" fillId="0" borderId="0" xfId="0" applyNumberFormat="1" applyFont="1">
      <alignment vertical="top"/>
    </xf>
    <xf numFmtId="165" fontId="7" fillId="0" borderId="63" xfId="1" applyNumberFormat="1" applyFont="1" applyFill="1" applyBorder="1"/>
    <xf numFmtId="165" fontId="8" fillId="0" borderId="0" xfId="1" applyNumberFormat="1" applyFont="1" applyFill="1" applyBorder="1"/>
    <xf numFmtId="10" fontId="7" fillId="0" borderId="16" xfId="10" applyFont="1" applyFill="1" applyBorder="1"/>
    <xf numFmtId="10" fontId="7" fillId="0" borderId="66" xfId="10" applyFont="1" applyFill="1" applyBorder="1"/>
    <xf numFmtId="10" fontId="8" fillId="0" borderId="16" xfId="10" applyFont="1" applyFill="1" applyBorder="1"/>
    <xf numFmtId="0" fontId="12" fillId="0" borderId="15" xfId="0" applyFont="1" applyBorder="1" applyAlignment="1">
      <alignment vertical="center"/>
    </xf>
    <xf numFmtId="43" fontId="8" fillId="0" borderId="0" xfId="1" applyNumberFormat="1" applyFont="1" applyFill="1" applyBorder="1"/>
    <xf numFmtId="9" fontId="7" fillId="0" borderId="0" xfId="10" applyNumberFormat="1" applyFont="1" applyBorder="1" applyAlignment="1">
      <alignment horizontal="right"/>
    </xf>
    <xf numFmtId="165" fontId="8" fillId="0" borderId="41" xfId="3" applyNumberFormat="1" applyFont="1" applyBorder="1" applyAlignment="1">
      <alignment horizontal="right"/>
    </xf>
    <xf numFmtId="3" fontId="18" fillId="14" borderId="45" xfId="0" applyNumberFormat="1" applyFont="1" applyFill="1" applyBorder="1" applyAlignment="1">
      <alignment horizontal="left"/>
    </xf>
    <xf numFmtId="3" fontId="18" fillId="14" borderId="3" xfId="0" applyNumberFormat="1" applyFont="1" applyFill="1" applyBorder="1" applyAlignment="1">
      <alignment horizontal="left"/>
    </xf>
    <xf numFmtId="3" fontId="7" fillId="0" borderId="0" xfId="0" applyNumberFormat="1" applyFont="1">
      <alignment vertical="top"/>
    </xf>
    <xf numFmtId="3" fontId="7" fillId="0" borderId="50" xfId="1" applyNumberFormat="1" applyFont="1" applyBorder="1"/>
    <xf numFmtId="10" fontId="7" fillId="0" borderId="67" xfId="10" applyFont="1" applyBorder="1"/>
    <xf numFmtId="3" fontId="8" fillId="14" borderId="45" xfId="0" applyNumberFormat="1" applyFont="1" applyFill="1" applyBorder="1" applyAlignment="1"/>
    <xf numFmtId="3" fontId="8" fillId="14" borderId="46" xfId="1" applyNumberFormat="1" applyFont="1" applyFill="1" applyBorder="1"/>
    <xf numFmtId="10" fontId="8" fillId="14" borderId="47" xfId="10" applyFont="1" applyFill="1" applyBorder="1"/>
    <xf numFmtId="10" fontId="7" fillId="0" borderId="0" xfId="4" applyNumberFormat="1" applyFont="1" applyFill="1" applyBorder="1" applyAlignment="1">
      <alignment horizontal="right"/>
    </xf>
    <xf numFmtId="3" fontId="7" fillId="0" borderId="49" xfId="0" applyNumberFormat="1" applyFont="1" applyBorder="1" applyAlignment="1" applyProtection="1">
      <protection locked="0"/>
    </xf>
    <xf numFmtId="3" fontId="7" fillId="0" borderId="50" xfId="0" applyNumberFormat="1" applyFont="1" applyBorder="1" applyAlignment="1" applyProtection="1">
      <protection locked="0"/>
    </xf>
    <xf numFmtId="3" fontId="7" fillId="0" borderId="51" xfId="0" applyNumberFormat="1" applyFont="1" applyBorder="1" applyAlignment="1" applyProtection="1">
      <protection locked="0"/>
    </xf>
    <xf numFmtId="3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3" fontId="4" fillId="0" borderId="16" xfId="0" applyNumberFormat="1" applyFont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3" fontId="7" fillId="0" borderId="41" xfId="0" applyNumberFormat="1" applyFont="1" applyBorder="1" applyAlignment="1" applyProtection="1">
      <protection locked="0"/>
    </xf>
    <xf numFmtId="3" fontId="7" fillId="13" borderId="0" xfId="0" applyNumberFormat="1" applyFont="1" applyFill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4" xfId="0" applyNumberFormat="1" applyFont="1" applyBorder="1" applyAlignment="1" applyProtection="1">
      <protection locked="0"/>
    </xf>
    <xf numFmtId="3" fontId="7" fillId="0" borderId="43" xfId="0" applyNumberFormat="1" applyFont="1" applyBorder="1" applyAlignment="1" applyProtection="1">
      <protection locked="0"/>
    </xf>
    <xf numFmtId="3" fontId="8" fillId="0" borderId="49" xfId="0" applyNumberFormat="1" applyFont="1" applyBorder="1" applyAlignment="1" applyProtection="1">
      <protection locked="0"/>
    </xf>
    <xf numFmtId="3" fontId="14" fillId="0" borderId="5" xfId="0" applyNumberFormat="1" applyFont="1" applyBorder="1" applyAlignment="1" applyProtection="1">
      <protection locked="0"/>
    </xf>
    <xf numFmtId="3" fontId="14" fillId="0" borderId="49" xfId="0" applyNumberFormat="1" applyFont="1" applyBorder="1" applyAlignment="1" applyProtection="1">
      <protection locked="0"/>
    </xf>
    <xf numFmtId="3" fontId="7" fillId="13" borderId="36" xfId="0" applyNumberFormat="1" applyFont="1" applyFill="1" applyBorder="1" applyAlignment="1" applyProtection="1">
      <alignment horizontal="right"/>
      <protection locked="0"/>
    </xf>
    <xf numFmtId="166" fontId="7" fillId="0" borderId="5" xfId="0" applyNumberFormat="1" applyFont="1" applyBorder="1" applyAlignment="1" applyProtection="1"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7" fillId="0" borderId="41" xfId="0" applyNumberFormat="1" applyFont="1" applyBorder="1" applyAlignment="1" applyProtection="1">
      <alignment horizontal="right"/>
      <protection locked="0"/>
    </xf>
    <xf numFmtId="9" fontId="7" fillId="0" borderId="0" xfId="0" applyNumberFormat="1" applyFont="1" applyAlignment="1" applyProtection="1">
      <alignment horizontal="center"/>
      <protection locked="0"/>
    </xf>
    <xf numFmtId="1" fontId="7" fillId="0" borderId="4" xfId="0" applyNumberFormat="1" applyFont="1" applyBorder="1" applyAlignment="1" applyProtection="1">
      <protection locked="0"/>
    </xf>
    <xf numFmtId="1" fontId="7" fillId="0" borderId="0" xfId="0" applyNumberFormat="1" applyFont="1" applyAlignment="1" applyProtection="1">
      <protection locked="0"/>
    </xf>
    <xf numFmtId="1" fontId="7" fillId="0" borderId="41" xfId="0" applyNumberFormat="1" applyFont="1" applyBorder="1" applyAlignment="1" applyProtection="1">
      <protection locked="0"/>
    </xf>
    <xf numFmtId="3" fontId="12" fillId="0" borderId="50" xfId="0" applyNumberFormat="1" applyFont="1" applyBorder="1" applyAlignment="1" applyProtection="1">
      <protection locked="0"/>
    </xf>
    <xf numFmtId="0" fontId="7" fillId="0" borderId="51" xfId="0" applyFont="1" applyBorder="1" applyAlignment="1" applyProtection="1">
      <protection locked="0"/>
    </xf>
    <xf numFmtId="3" fontId="8" fillId="0" borderId="5" xfId="0" applyNumberFormat="1" applyFont="1" applyBorder="1" applyAlignment="1" applyProtection="1">
      <protection locked="0"/>
    </xf>
    <xf numFmtId="3" fontId="8" fillId="0" borderId="0" xfId="0" applyNumberFormat="1" applyFont="1" applyAlignment="1" applyProtection="1">
      <protection locked="0"/>
    </xf>
    <xf numFmtId="3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0" applyNumberFormat="1" applyFont="1" applyBorder="1" applyAlignment="1" applyProtection="1">
      <alignment horizontal="right" vertical="center"/>
      <protection locked="0"/>
    </xf>
    <xf numFmtId="3" fontId="7" fillId="15" borderId="49" xfId="1" applyNumberFormat="1" applyFont="1" applyFill="1" applyBorder="1" applyAlignment="1" applyProtection="1">
      <alignment vertical="center"/>
      <protection locked="0"/>
    </xf>
    <xf numFmtId="3" fontId="7" fillId="15" borderId="51" xfId="1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1" applyNumberFormat="1" applyFont="1" applyBorder="1" applyAlignment="1" applyProtection="1">
      <alignment vertical="center"/>
      <protection locked="0"/>
    </xf>
    <xf numFmtId="3" fontId="7" fillId="15" borderId="5" xfId="1" applyNumberFormat="1" applyFont="1" applyFill="1" applyBorder="1" applyAlignment="1" applyProtection="1">
      <alignment vertical="center"/>
      <protection locked="0"/>
    </xf>
    <xf numFmtId="3" fontId="7" fillId="15" borderId="41" xfId="1" applyNumberFormat="1" applyFont="1" applyFill="1" applyBorder="1" applyAlignment="1" applyProtection="1">
      <alignment vertical="center"/>
      <protection locked="0"/>
    </xf>
    <xf numFmtId="3" fontId="7" fillId="15" borderId="6" xfId="1" applyNumberFormat="1" applyFont="1" applyFill="1" applyBorder="1" applyAlignment="1" applyProtection="1">
      <alignment vertical="center"/>
      <protection locked="0"/>
    </xf>
    <xf numFmtId="3" fontId="7" fillId="15" borderId="43" xfId="1" applyNumberFormat="1" applyFont="1" applyFill="1" applyBorder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43" fontId="4" fillId="0" borderId="0" xfId="3" applyNumberFormat="1" applyFont="1" applyFill="1" applyBorder="1" applyProtection="1">
      <protection locked="0"/>
    </xf>
    <xf numFmtId="165" fontId="8" fillId="0" borderId="41" xfId="3" applyNumberFormat="1" applyFont="1" applyBorder="1" applyProtection="1">
      <protection locked="0"/>
    </xf>
    <xf numFmtId="43" fontId="7" fillId="0" borderId="41" xfId="3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protection locked="0"/>
    </xf>
    <xf numFmtId="3" fontId="8" fillId="0" borderId="4" xfId="0" applyNumberFormat="1" applyFont="1" applyBorder="1" applyAlignment="1" applyProtection="1">
      <alignment horizontal="right"/>
      <protection locked="0"/>
    </xf>
    <xf numFmtId="3" fontId="9" fillId="0" borderId="5" xfId="0" applyNumberFormat="1" applyFont="1" applyBorder="1" applyAlignment="1" applyProtection="1">
      <protection locked="0"/>
    </xf>
    <xf numFmtId="166" fontId="7" fillId="0" borderId="0" xfId="0" applyNumberFormat="1" applyFont="1" applyAlignment="1" applyProtection="1">
      <protection locked="0"/>
    </xf>
    <xf numFmtId="3" fontId="7" fillId="0" borderId="4" xfId="0" quotePrefix="1" applyNumberFormat="1" applyFont="1" applyBorder="1" applyAlignment="1" applyProtection="1">
      <protection locked="0"/>
    </xf>
    <xf numFmtId="3" fontId="7" fillId="11" borderId="3" xfId="0" applyNumberFormat="1" applyFont="1" applyFill="1" applyBorder="1" applyAlignment="1" applyProtection="1">
      <alignment horizontal="right"/>
      <protection locked="0"/>
    </xf>
    <xf numFmtId="3" fontId="7" fillId="11" borderId="3" xfId="0" applyNumberFormat="1" applyFont="1" applyFill="1" applyBorder="1" applyAlignment="1" applyProtection="1">
      <protection locked="0"/>
    </xf>
    <xf numFmtId="3" fontId="7" fillId="0" borderId="38" xfId="0" applyNumberFormat="1" applyFont="1" applyBorder="1" applyAlignment="1"/>
    <xf numFmtId="164" fontId="7" fillId="0" borderId="42" xfId="0" applyNumberFormat="1" applyFont="1" applyBorder="1" applyAlignment="1"/>
    <xf numFmtId="14" fontId="7" fillId="0" borderId="41" xfId="0" applyNumberFormat="1" applyFont="1" applyBorder="1" applyAlignment="1">
      <alignment horizontal="right"/>
    </xf>
    <xf numFmtId="3" fontId="8" fillId="0" borderId="51" xfId="0" applyNumberFormat="1" applyFont="1" applyBorder="1" applyAlignment="1"/>
    <xf numFmtId="3" fontId="12" fillId="0" borderId="0" xfId="0" applyNumberFormat="1" applyFont="1" applyAlignment="1"/>
    <xf numFmtId="3" fontId="7" fillId="0" borderId="8" xfId="0" applyNumberFormat="1" applyFont="1" applyBorder="1" applyAlignment="1"/>
    <xf numFmtId="5" fontId="7" fillId="9" borderId="8" xfId="0" applyNumberFormat="1" applyFont="1" applyFill="1" applyBorder="1" applyAlignment="1"/>
    <xf numFmtId="3" fontId="7" fillId="0" borderId="3" xfId="0" applyNumberFormat="1" applyFont="1" applyBorder="1" applyAlignment="1"/>
    <xf numFmtId="10" fontId="7" fillId="8" borderId="3" xfId="0" applyNumberFormat="1" applyFont="1" applyFill="1" applyBorder="1" applyAlignment="1"/>
    <xf numFmtId="7" fontId="7" fillId="10" borderId="3" xfId="3" applyFont="1" applyFill="1" applyBorder="1" applyAlignment="1" applyProtection="1"/>
    <xf numFmtId="10" fontId="7" fillId="9" borderId="3" xfId="0" applyNumberFormat="1" applyFont="1" applyFill="1" applyBorder="1" applyAlignment="1"/>
    <xf numFmtId="3" fontId="7" fillId="0" borderId="3" xfId="0" applyNumberFormat="1" applyFont="1" applyBorder="1" applyAlignment="1">
      <alignment horizontal="left"/>
    </xf>
    <xf numFmtId="3" fontId="7" fillId="9" borderId="3" xfId="0" applyNumberFormat="1" applyFont="1" applyFill="1" applyBorder="1" applyAlignment="1"/>
    <xf numFmtId="3" fontId="7" fillId="8" borderId="3" xfId="0" applyNumberFormat="1" applyFont="1" applyFill="1" applyBorder="1" applyAlignment="1">
      <alignment horizontal="right"/>
    </xf>
    <xf numFmtId="2" fontId="7" fillId="8" borderId="3" xfId="0" applyNumberFormat="1" applyFont="1" applyFill="1" applyBorder="1" applyAlignment="1"/>
    <xf numFmtId="3" fontId="7" fillId="6" borderId="3" xfId="0" applyNumberFormat="1" applyFont="1" applyFill="1" applyBorder="1" applyAlignment="1"/>
    <xf numFmtId="5" fontId="7" fillId="5" borderId="3" xfId="3" applyNumberFormat="1" applyFont="1" applyFill="1" applyBorder="1" applyAlignment="1" applyProtection="1"/>
    <xf numFmtId="5" fontId="7" fillId="8" borderId="3" xfId="0" applyNumberFormat="1" applyFont="1" applyFill="1" applyBorder="1" applyAlignment="1"/>
    <xf numFmtId="5" fontId="7" fillId="3" borderId="3" xfId="3" applyNumberFormat="1" applyFont="1" applyFill="1" applyBorder="1" applyProtection="1"/>
    <xf numFmtId="9" fontId="7" fillId="0" borderId="0" xfId="0" applyNumberFormat="1" applyFont="1" applyAlignment="1"/>
    <xf numFmtId="5" fontId="7" fillId="0" borderId="0" xfId="4" applyFont="1" applyProtection="1"/>
    <xf numFmtId="3" fontId="7" fillId="11" borderId="36" xfId="0" applyNumberFormat="1" applyFont="1" applyFill="1" applyBorder="1" applyAlignment="1" applyProtection="1">
      <protection locked="0"/>
    </xf>
    <xf numFmtId="3" fontId="7" fillId="11" borderId="44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alignment horizontal="right"/>
      <protection locked="0"/>
    </xf>
    <xf numFmtId="3" fontId="7" fillId="11" borderId="3" xfId="1" applyNumberFormat="1" applyFont="1" applyFill="1" applyBorder="1" applyAlignment="1" applyProtection="1">
      <alignment horizontal="right"/>
      <protection locked="0"/>
    </xf>
    <xf numFmtId="3" fontId="8" fillId="11" borderId="36" xfId="0" applyNumberFormat="1" applyFont="1" applyFill="1" applyBorder="1" applyAlignment="1" applyProtection="1">
      <alignment horizontal="right"/>
      <protection locked="0"/>
    </xf>
    <xf numFmtId="3" fontId="8" fillId="11" borderId="3" xfId="0" applyNumberFormat="1" applyFont="1" applyFill="1" applyBorder="1" applyAlignment="1" applyProtection="1">
      <alignment horizontal="right"/>
      <protection locked="0"/>
    </xf>
    <xf numFmtId="5" fontId="19" fillId="11" borderId="45" xfId="3" applyNumberFormat="1" applyFont="1" applyFill="1" applyBorder="1" applyProtection="1">
      <protection locked="0"/>
    </xf>
    <xf numFmtId="5" fontId="7" fillId="11" borderId="47" xfId="3" applyNumberFormat="1" applyFont="1" applyFill="1" applyBorder="1" applyProtection="1">
      <protection locked="0"/>
    </xf>
    <xf numFmtId="165" fontId="7" fillId="11" borderId="35" xfId="3" applyNumberFormat="1" applyFont="1" applyFill="1" applyBorder="1" applyAlignment="1" applyProtection="1">
      <alignment horizontal="right"/>
      <protection locked="0"/>
    </xf>
    <xf numFmtId="165" fontId="7" fillId="11" borderId="20" xfId="3" applyNumberFormat="1" applyFont="1" applyFill="1" applyBorder="1" applyAlignment="1" applyProtection="1">
      <alignment horizontal="right"/>
      <protection locked="0"/>
    </xf>
    <xf numFmtId="165" fontId="7" fillId="11" borderId="37" xfId="3" applyNumberFormat="1" applyFont="1" applyFill="1" applyBorder="1" applyProtection="1">
      <protection locked="0"/>
    </xf>
    <xf numFmtId="165" fontId="7" fillId="11" borderId="20" xfId="3" applyNumberFormat="1" applyFont="1" applyFill="1" applyBorder="1" applyProtection="1">
      <protection locked="0"/>
    </xf>
    <xf numFmtId="165" fontId="7" fillId="11" borderId="35" xfId="3" applyNumberFormat="1" applyFont="1" applyFill="1" applyBorder="1" applyProtection="1">
      <protection locked="0"/>
    </xf>
    <xf numFmtId="3" fontId="7" fillId="11" borderId="3" xfId="1" applyNumberFormat="1" applyFont="1" applyFill="1" applyBorder="1" applyProtection="1">
      <protection locked="0"/>
    </xf>
    <xf numFmtId="3" fontId="7" fillId="11" borderId="36" xfId="1" applyNumberFormat="1" applyFont="1" applyFill="1" applyBorder="1" applyProtection="1">
      <protection locked="0"/>
    </xf>
    <xf numFmtId="3" fontId="7" fillId="11" borderId="44" xfId="1" applyNumberFormat="1" applyFont="1" applyFill="1" applyBorder="1" applyProtection="1">
      <protection locked="0"/>
    </xf>
    <xf numFmtId="3" fontId="7" fillId="11" borderId="8" xfId="1" applyNumberFormat="1" applyFont="1" applyFill="1" applyBorder="1" applyProtection="1">
      <protection locked="0"/>
    </xf>
    <xf numFmtId="10" fontId="7" fillId="11" borderId="3" xfId="4" applyNumberFormat="1" applyFont="1" applyFill="1" applyBorder="1" applyProtection="1">
      <protection locked="0"/>
    </xf>
    <xf numFmtId="10" fontId="7" fillId="11" borderId="36" xfId="4" applyNumberFormat="1" applyFont="1" applyFill="1" applyBorder="1" applyProtection="1">
      <protection locked="0"/>
    </xf>
    <xf numFmtId="10" fontId="7" fillId="11" borderId="44" xfId="4" applyNumberFormat="1" applyFont="1" applyFill="1" applyBorder="1" applyProtection="1">
      <protection locked="0"/>
    </xf>
    <xf numFmtId="10" fontId="7" fillId="11" borderId="8" xfId="4" applyNumberFormat="1" applyFont="1" applyFill="1" applyBorder="1" applyProtection="1">
      <protection locked="0"/>
    </xf>
    <xf numFmtId="10" fontId="7" fillId="11" borderId="8" xfId="10" applyFont="1" applyFill="1" applyBorder="1" applyProtection="1">
      <protection locked="0"/>
    </xf>
    <xf numFmtId="4" fontId="7" fillId="11" borderId="36" xfId="0" applyNumberFormat="1" applyFont="1" applyFill="1" applyBorder="1" applyAlignment="1" applyProtection="1">
      <protection locked="0"/>
    </xf>
    <xf numFmtId="3" fontId="7" fillId="11" borderId="8" xfId="1" applyNumberFormat="1" applyFont="1" applyFill="1" applyBorder="1" applyAlignment="1" applyProtection="1">
      <protection locked="0"/>
    </xf>
    <xf numFmtId="10" fontId="7" fillId="11" borderId="44" xfId="10" applyFont="1" applyFill="1" applyBorder="1" applyProtection="1">
      <protection locked="0"/>
    </xf>
    <xf numFmtId="9" fontId="7" fillId="11" borderId="3" xfId="10" applyNumberFormat="1" applyFont="1" applyFill="1" applyBorder="1" applyProtection="1">
      <protection locked="0"/>
    </xf>
    <xf numFmtId="3" fontId="8" fillId="11" borderId="3" xfId="0" applyNumberFormat="1" applyFont="1" applyFill="1" applyBorder="1" applyAlignment="1" applyProtection="1">
      <alignment horizontal="center"/>
      <protection locked="0"/>
    </xf>
    <xf numFmtId="7" fontId="7" fillId="11" borderId="65" xfId="3" applyFont="1" applyFill="1" applyBorder="1" applyProtection="1">
      <protection locked="0"/>
    </xf>
    <xf numFmtId="3" fontId="7" fillId="12" borderId="55" xfId="0" applyNumberFormat="1" applyFont="1" applyFill="1" applyBorder="1" applyAlignment="1" applyProtection="1">
      <protection locked="0"/>
    </xf>
    <xf numFmtId="3" fontId="7" fillId="11" borderId="3" xfId="1" applyNumberFormat="1" applyFont="1" applyFill="1" applyBorder="1" applyAlignment="1" applyProtection="1">
      <protection locked="0"/>
    </xf>
    <xf numFmtId="9" fontId="7" fillId="11" borderId="3" xfId="10" applyNumberFormat="1" applyFont="1" applyFill="1" applyBorder="1" applyAlignment="1" applyProtection="1">
      <protection locked="0"/>
    </xf>
    <xf numFmtId="165" fontId="7" fillId="11" borderId="36" xfId="1" applyNumberFormat="1" applyFont="1" applyFill="1" applyBorder="1" applyProtection="1">
      <protection locked="0"/>
    </xf>
    <xf numFmtId="165" fontId="7" fillId="11" borderId="44" xfId="1" applyNumberFormat="1" applyFont="1" applyFill="1" applyBorder="1" applyProtection="1">
      <protection locked="0"/>
    </xf>
    <xf numFmtId="165" fontId="7" fillId="11" borderId="61" xfId="1" applyNumberFormat="1" applyFont="1" applyFill="1" applyBorder="1" applyProtection="1">
      <protection locked="0"/>
    </xf>
    <xf numFmtId="3" fontId="7" fillId="11" borderId="5" xfId="0" applyNumberFormat="1" applyFont="1" applyFill="1" applyBorder="1" applyAlignment="1" applyProtection="1">
      <alignment horizontal="left" vertical="top"/>
      <protection locked="0"/>
    </xf>
    <xf numFmtId="3" fontId="7" fillId="11" borderId="5" xfId="0" applyNumberFormat="1" applyFont="1" applyFill="1" applyBorder="1" applyProtection="1">
      <alignment vertical="top"/>
      <protection locked="0"/>
    </xf>
    <xf numFmtId="3" fontId="7" fillId="11" borderId="6" xfId="0" applyNumberFormat="1" applyFont="1" applyFill="1" applyBorder="1" applyAlignment="1" applyProtection="1">
      <alignment horizontal="left" vertical="top"/>
      <protection locked="0"/>
    </xf>
    <xf numFmtId="3" fontId="7" fillId="11" borderId="6" xfId="0" applyNumberFormat="1" applyFont="1" applyFill="1" applyBorder="1" applyProtection="1">
      <alignment vertical="top"/>
      <protection locked="0"/>
    </xf>
    <xf numFmtId="166" fontId="7" fillId="13" borderId="3" xfId="0" applyNumberFormat="1" applyFont="1" applyFill="1" applyBorder="1" applyAlignment="1" applyProtection="1">
      <protection locked="0"/>
    </xf>
    <xf numFmtId="14" fontId="7" fillId="13" borderId="8" xfId="0" applyNumberFormat="1" applyFont="1" applyFill="1" applyBorder="1" applyAlignment="1" applyProtection="1">
      <protection locked="0"/>
    </xf>
    <xf numFmtId="168" fontId="7" fillId="13" borderId="36" xfId="0" applyNumberFormat="1" applyFont="1" applyFill="1" applyBorder="1" applyAlignment="1" applyProtection="1">
      <protection locked="0"/>
    </xf>
    <xf numFmtId="3" fontId="18" fillId="14" borderId="0" xfId="0" applyNumberFormat="1" applyFont="1" applyFill="1" applyAlignment="1">
      <alignment horizontal="center"/>
    </xf>
    <xf numFmtId="3" fontId="7" fillId="0" borderId="41" xfId="0" applyNumberFormat="1" applyFont="1" applyBorder="1" applyAlignment="1"/>
    <xf numFmtId="165" fontId="7" fillId="11" borderId="17" xfId="3" applyNumberFormat="1" applyFont="1" applyFill="1" applyBorder="1" applyAlignment="1" applyProtection="1">
      <alignment horizontal="right"/>
      <protection locked="0"/>
    </xf>
    <xf numFmtId="165" fontId="7" fillId="11" borderId="9" xfId="3" applyNumberFormat="1" applyFont="1" applyFill="1" applyBorder="1" applyAlignment="1" applyProtection="1">
      <alignment horizontal="right"/>
      <protection locked="0"/>
    </xf>
    <xf numFmtId="165" fontId="7" fillId="0" borderId="9" xfId="3" applyNumberFormat="1" applyFont="1" applyFill="1" applyBorder="1"/>
    <xf numFmtId="165" fontId="7" fillId="11" borderId="9" xfId="3" applyNumberFormat="1" applyFont="1" applyFill="1" applyBorder="1" applyProtection="1">
      <protection locked="0"/>
    </xf>
    <xf numFmtId="165" fontId="7" fillId="11" borderId="17" xfId="3" applyNumberFormat="1" applyFont="1" applyFill="1" applyBorder="1" applyProtection="1">
      <protection locked="0"/>
    </xf>
    <xf numFmtId="165" fontId="7" fillId="0" borderId="17" xfId="3" applyNumberFormat="1" applyFont="1" applyFill="1" applyBorder="1"/>
    <xf numFmtId="165" fontId="10" fillId="0" borderId="12" xfId="3" applyNumberFormat="1" applyFont="1" applyFill="1" applyBorder="1" applyAlignment="1"/>
    <xf numFmtId="5" fontId="7" fillId="14" borderId="3" xfId="3" applyNumberFormat="1" applyFont="1" applyFill="1" applyBorder="1"/>
    <xf numFmtId="3" fontId="7" fillId="0" borderId="0" xfId="0" applyNumberFormat="1" applyFont="1" applyBorder="1" applyAlignment="1"/>
    <xf numFmtId="3" fontId="7" fillId="0" borderId="43" xfId="0" applyNumberFormat="1" applyFont="1" applyFill="1" applyBorder="1" applyAlignment="1" applyProtection="1"/>
    <xf numFmtId="3" fontId="16" fillId="0" borderId="0" xfId="0" applyNumberFormat="1" applyFont="1" applyAlignment="1">
      <alignment horizontal="right"/>
    </xf>
    <xf numFmtId="3" fontId="7" fillId="11" borderId="6" xfId="1" applyNumberFormat="1" applyFont="1" applyFill="1" applyBorder="1" applyAlignment="1" applyProtection="1">
      <protection locked="0"/>
    </xf>
    <xf numFmtId="3" fontId="7" fillId="11" borderId="4" xfId="1" applyNumberFormat="1" applyFont="1" applyFill="1" applyBorder="1" applyAlignment="1" applyProtection="1">
      <protection locked="0"/>
    </xf>
    <xf numFmtId="3" fontId="7" fillId="11" borderId="43" xfId="1" applyNumberFormat="1" applyFont="1" applyFill="1" applyBorder="1" applyAlignment="1" applyProtection="1">
      <protection locked="0"/>
    </xf>
    <xf numFmtId="10" fontId="24" fillId="11" borderId="36" xfId="4" applyNumberFormat="1" applyFont="1" applyFill="1" applyBorder="1" applyProtection="1">
      <protection locked="0"/>
    </xf>
    <xf numFmtId="10" fontId="24" fillId="11" borderId="8" xfId="4" applyNumberFormat="1" applyFont="1" applyFill="1" applyBorder="1" applyProtection="1">
      <protection locked="0"/>
    </xf>
    <xf numFmtId="3" fontId="7" fillId="11" borderId="45" xfId="0" applyNumberFormat="1" applyFont="1" applyFill="1" applyBorder="1" applyAlignment="1" applyProtection="1">
      <protection locked="0"/>
    </xf>
    <xf numFmtId="5" fontId="7" fillId="0" borderId="68" xfId="4" applyFont="1" applyFill="1" applyBorder="1" applyAlignment="1">
      <alignment horizontal="center"/>
    </xf>
    <xf numFmtId="5" fontId="7" fillId="0" borderId="68" xfId="4" applyFont="1" applyBorder="1" applyAlignment="1">
      <alignment horizontal="center"/>
    </xf>
    <xf numFmtId="3" fontId="7" fillId="0" borderId="0" xfId="0" applyNumberFormat="1" applyFont="1" applyAlignment="1" applyProtection="1"/>
    <xf numFmtId="3" fontId="8" fillId="0" borderId="12" xfId="0" applyNumberFormat="1" applyFont="1" applyBorder="1" applyAlignment="1" applyProtection="1"/>
    <xf numFmtId="3" fontId="7" fillId="0" borderId="13" xfId="0" applyNumberFormat="1" applyFont="1" applyBorder="1" applyAlignment="1" applyProtection="1"/>
    <xf numFmtId="3" fontId="7" fillId="0" borderId="14" xfId="0" applyNumberFormat="1" applyFont="1" applyBorder="1" applyAlignment="1" applyProtection="1"/>
    <xf numFmtId="3" fontId="7" fillId="0" borderId="15" xfId="0" applyNumberFormat="1" applyFont="1" applyBorder="1" applyAlignment="1" applyProtection="1"/>
    <xf numFmtId="3" fontId="8" fillId="0" borderId="0" xfId="0" applyNumberFormat="1" applyFont="1" applyAlignment="1" applyProtection="1">
      <alignment vertical="center"/>
    </xf>
    <xf numFmtId="3" fontId="8" fillId="0" borderId="16" xfId="0" applyNumberFormat="1" applyFont="1" applyBorder="1" applyAlignment="1" applyProtection="1">
      <alignment vertical="center"/>
    </xf>
    <xf numFmtId="3" fontId="7" fillId="0" borderId="34" xfId="0" applyNumberFormat="1" applyFont="1" applyBorder="1" applyAlignment="1" applyProtection="1"/>
    <xf numFmtId="3" fontId="8" fillId="0" borderId="32" xfId="0" applyNumberFormat="1" applyFont="1" applyBorder="1" applyAlignment="1" applyProtection="1">
      <alignment vertical="center"/>
    </xf>
    <xf numFmtId="3" fontId="8" fillId="0" borderId="33" xfId="0" applyNumberFormat="1" applyFont="1" applyBorder="1" applyAlignment="1" applyProtection="1">
      <alignment vertical="center"/>
    </xf>
    <xf numFmtId="3" fontId="7" fillId="0" borderId="0" xfId="0" applyNumberFormat="1" applyFont="1" applyAlignment="1" applyProtection="1">
      <alignment horizontal="center"/>
    </xf>
    <xf numFmtId="3" fontId="7" fillId="0" borderId="16" xfId="0" applyNumberFormat="1" applyFont="1" applyBorder="1" applyAlignment="1" applyProtection="1">
      <alignment horizontal="center"/>
    </xf>
    <xf numFmtId="3" fontId="7" fillId="0" borderId="16" xfId="0" applyNumberFormat="1" applyFont="1" applyBorder="1" applyAlignment="1" applyProtection="1"/>
    <xf numFmtId="3" fontId="7" fillId="0" borderId="0" xfId="0" applyNumberFormat="1" applyFont="1" applyAlignment="1" applyProtection="1">
      <alignment horizontal="left"/>
    </xf>
    <xf numFmtId="3" fontId="12" fillId="0" borderId="15" xfId="0" applyNumberFormat="1" applyFont="1" applyBorder="1" applyAlignment="1" applyProtection="1"/>
    <xf numFmtId="3" fontId="8" fillId="0" borderId="15" xfId="0" applyNumberFormat="1" applyFont="1" applyBorder="1" applyAlignment="1" applyProtection="1"/>
    <xf numFmtId="3" fontId="7" fillId="0" borderId="41" xfId="0" applyNumberFormat="1" applyFont="1" applyBorder="1" applyAlignment="1" applyProtection="1"/>
    <xf numFmtId="3" fontId="8" fillId="0" borderId="17" xfId="0" applyNumberFormat="1" applyFont="1" applyBorder="1" applyAlignment="1" applyProtection="1"/>
    <xf numFmtId="3" fontId="7" fillId="0" borderId="18" xfId="0" applyNumberFormat="1" applyFont="1" applyBorder="1" applyAlignment="1" applyProtection="1"/>
    <xf numFmtId="3" fontId="7" fillId="16" borderId="0" xfId="0" applyNumberFormat="1" applyFont="1" applyFill="1" applyAlignment="1" applyProtection="1">
      <protection locked="0"/>
    </xf>
    <xf numFmtId="3" fontId="7" fillId="0" borderId="3" xfId="0" applyNumberFormat="1" applyFont="1" applyBorder="1" applyAlignment="1">
      <alignment wrapText="1"/>
    </xf>
    <xf numFmtId="165" fontId="7" fillId="14" borderId="3" xfId="3" applyNumberFormat="1" applyFont="1" applyFill="1" applyBorder="1" applyAlignment="1">
      <alignment wrapText="1"/>
    </xf>
    <xf numFmtId="165" fontId="7" fillId="11" borderId="3" xfId="3" applyNumberFormat="1" applyFont="1" applyFill="1" applyBorder="1" applyAlignment="1" applyProtection="1">
      <alignment wrapText="1"/>
      <protection locked="0"/>
    </xf>
    <xf numFmtId="3" fontId="7" fillId="11" borderId="36" xfId="0" applyNumberFormat="1" applyFont="1" applyFill="1" applyBorder="1" applyAlignment="1" applyProtection="1">
      <alignment horizontal="right" wrapText="1"/>
      <protection locked="0"/>
    </xf>
    <xf numFmtId="3" fontId="7" fillId="11" borderId="44" xfId="0" applyNumberFormat="1" applyFont="1" applyFill="1" applyBorder="1" applyAlignment="1" applyProtection="1">
      <alignment horizontal="right" wrapText="1"/>
      <protection locked="0"/>
    </xf>
    <xf numFmtId="49" fontId="7" fillId="11" borderId="44" xfId="0" applyNumberFormat="1" applyFont="1" applyFill="1" applyBorder="1" applyAlignment="1" applyProtection="1">
      <alignment horizontal="right" wrapText="1"/>
      <protection locked="0"/>
    </xf>
    <xf numFmtId="3" fontId="7" fillId="12" borderId="44" xfId="0" applyNumberFormat="1" applyFont="1" applyFill="1" applyBorder="1" applyAlignment="1" applyProtection="1">
      <alignment wrapText="1"/>
      <protection locked="0"/>
    </xf>
    <xf numFmtId="3" fontId="0" fillId="0" borderId="41" xfId="0" applyNumberFormat="1" applyBorder="1" applyAlignment="1">
      <alignment wrapText="1"/>
    </xf>
    <xf numFmtId="3" fontId="7" fillId="11" borderId="36" xfId="0" applyNumberFormat="1" applyFont="1" applyFill="1" applyBorder="1" applyAlignment="1" applyProtection="1">
      <alignment wrapText="1"/>
      <protection locked="0"/>
    </xf>
    <xf numFmtId="3" fontId="7" fillId="11" borderId="44" xfId="0" applyNumberFormat="1" applyFont="1" applyFill="1" applyBorder="1" applyAlignment="1" applyProtection="1">
      <alignment wrapText="1"/>
      <protection locked="0"/>
    </xf>
    <xf numFmtId="3" fontId="7" fillId="11" borderId="8" xfId="0" applyNumberFormat="1" applyFont="1" applyFill="1" applyBorder="1" applyAlignment="1" applyProtection="1">
      <alignment wrapText="1"/>
      <protection locked="0"/>
    </xf>
    <xf numFmtId="3" fontId="7" fillId="0" borderId="5" xfId="0" applyNumberFormat="1" applyFont="1" applyBorder="1" applyAlignment="1"/>
    <xf numFmtId="3" fontId="13" fillId="11" borderId="3" xfId="1" applyNumberFormat="1" applyFont="1" applyFill="1" applyBorder="1" applyAlignment="1" applyProtection="1">
      <alignment horizontal="center"/>
      <protection locked="0"/>
    </xf>
    <xf numFmtId="3" fontId="13" fillId="11" borderId="69" xfId="1" applyNumberFormat="1" applyFont="1" applyFill="1" applyBorder="1" applyAlignment="1" applyProtection="1">
      <alignment horizontal="center"/>
      <protection locked="0"/>
    </xf>
    <xf numFmtId="5" fontId="7" fillId="0" borderId="41" xfId="0" applyNumberFormat="1" applyFont="1" applyBorder="1" applyAlignment="1">
      <alignment wrapText="1"/>
    </xf>
    <xf numFmtId="3" fontId="8" fillId="11" borderId="3" xfId="0" applyNumberFormat="1" applyFont="1" applyFill="1" applyBorder="1" applyAlignment="1" applyProtection="1">
      <protection locked="0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11" borderId="41" xfId="1" applyNumberFormat="1" applyFont="1" applyFill="1" applyBorder="1" applyProtection="1">
      <protection locked="0"/>
    </xf>
    <xf numFmtId="10" fontId="7" fillId="11" borderId="36" xfId="0" applyNumberFormat="1" applyFont="1" applyFill="1" applyBorder="1" applyAlignment="1" applyProtection="1">
      <protection locked="0"/>
    </xf>
    <xf numFmtId="10" fontId="7" fillId="11" borderId="44" xfId="0" applyNumberFormat="1" applyFont="1" applyFill="1" applyBorder="1" applyAlignment="1" applyProtection="1">
      <protection locked="0"/>
    </xf>
    <xf numFmtId="10" fontId="7" fillId="11" borderId="8" xfId="0" applyNumberFormat="1" applyFont="1" applyFill="1" applyBorder="1" applyAlignment="1" applyProtection="1">
      <protection locked="0"/>
    </xf>
    <xf numFmtId="3" fontId="7" fillId="11" borderId="61" xfId="1" applyNumberFormat="1" applyFont="1" applyFill="1" applyBorder="1" applyProtection="1">
      <protection locked="0"/>
    </xf>
    <xf numFmtId="3" fontId="7" fillId="11" borderId="49" xfId="1" applyNumberFormat="1" applyFont="1" applyFill="1" applyBorder="1" applyAlignment="1" applyProtection="1">
      <protection locked="0"/>
    </xf>
    <xf numFmtId="3" fontId="7" fillId="11" borderId="5" xfId="1" applyNumberFormat="1" applyFont="1" applyFill="1" applyBorder="1" applyAlignment="1" applyProtection="1">
      <protection locked="0"/>
    </xf>
    <xf numFmtId="3" fontId="7" fillId="11" borderId="50" xfId="1" applyNumberFormat="1" applyFont="1" applyFill="1" applyBorder="1" applyAlignment="1" applyProtection="1"/>
    <xf numFmtId="3" fontId="7" fillId="11" borderId="51" xfId="1" applyNumberFormat="1" applyFont="1" applyFill="1" applyBorder="1" applyAlignment="1" applyProtection="1"/>
    <xf numFmtId="3" fontId="7" fillId="11" borderId="0" xfId="1" applyNumberFormat="1" applyFont="1" applyFill="1" applyBorder="1" applyAlignment="1" applyProtection="1"/>
    <xf numFmtId="3" fontId="7" fillId="11" borderId="41" xfId="1" applyNumberFormat="1" applyFont="1" applyFill="1" applyBorder="1" applyAlignment="1" applyProtection="1"/>
    <xf numFmtId="3" fontId="7" fillId="0" borderId="5" xfId="0" applyNumberFormat="1" applyFont="1" applyBorder="1" applyAlignment="1"/>
    <xf numFmtId="10" fontId="7" fillId="11" borderId="44" xfId="10" applyFont="1" applyFill="1" applyBorder="1" applyAlignment="1" applyProtection="1">
      <alignment horizontal="right" wrapText="1"/>
      <protection locked="0"/>
    </xf>
    <xf numFmtId="10" fontId="7" fillId="11" borderId="8" xfId="10" applyFont="1" applyFill="1" applyBorder="1" applyAlignment="1" applyProtection="1">
      <alignment horizontal="right" wrapText="1"/>
      <protection locked="0"/>
    </xf>
    <xf numFmtId="3" fontId="24" fillId="0" borderId="0" xfId="0" applyNumberFormat="1" applyFont="1" applyAlignment="1"/>
    <xf numFmtId="3" fontId="13" fillId="0" borderId="0" xfId="1" applyNumberFormat="1" applyFont="1" applyFill="1" applyBorder="1" applyAlignment="1" applyProtection="1">
      <alignment horizontal="right"/>
      <protection locked="0"/>
    </xf>
    <xf numFmtId="3" fontId="7" fillId="0" borderId="68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 applyProtection="1">
      <alignment horizontal="right"/>
    </xf>
    <xf numFmtId="0" fontId="7" fillId="11" borderId="3" xfId="1" applyNumberFormat="1" applyFont="1" applyFill="1" applyBorder="1" applyProtection="1">
      <protection locked="0"/>
    </xf>
    <xf numFmtId="3" fontId="7" fillId="0" borderId="5" xfId="0" applyNumberFormat="1" applyFont="1" applyBorder="1" applyAlignment="1"/>
    <xf numFmtId="9" fontId="7" fillId="11" borderId="3" xfId="0" applyNumberFormat="1" applyFont="1" applyFill="1" applyBorder="1" applyAlignment="1" applyProtection="1">
      <alignment horizontal="center"/>
      <protection locked="0"/>
    </xf>
    <xf numFmtId="3" fontId="7" fillId="0" borderId="5" xfId="0" applyNumberFormat="1" applyFont="1" applyFill="1" applyBorder="1" applyAlignment="1"/>
    <xf numFmtId="3" fontId="7" fillId="0" borderId="0" xfId="0" applyNumberFormat="1" applyFont="1" applyFill="1" applyBorder="1" applyAlignment="1" applyProtection="1">
      <protection locked="0"/>
    </xf>
    <xf numFmtId="10" fontId="7" fillId="0" borderId="41" xfId="10" applyFont="1" applyFill="1" applyBorder="1" applyProtection="1"/>
    <xf numFmtId="3" fontId="7" fillId="0" borderId="41" xfId="1" applyNumberFormat="1" applyFont="1" applyFill="1" applyBorder="1" applyAlignment="1"/>
    <xf numFmtId="3" fontId="7" fillId="11" borderId="36" xfId="0" applyNumberFormat="1" applyFont="1" applyFill="1" applyBorder="1" applyAlignment="1"/>
    <xf numFmtId="3" fontId="7" fillId="11" borderId="44" xfId="0" applyNumberFormat="1" applyFont="1" applyFill="1" applyBorder="1" applyAlignment="1"/>
    <xf numFmtId="3" fontId="7" fillId="0" borderId="0" xfId="0" applyNumberFormat="1" applyFont="1" applyFill="1" applyAlignment="1" applyProtection="1"/>
    <xf numFmtId="167" fontId="8" fillId="0" borderId="41" xfId="0" applyNumberFormat="1" applyFont="1" applyFill="1" applyBorder="1" applyAlignment="1" applyProtection="1"/>
    <xf numFmtId="167" fontId="8" fillId="16" borderId="48" xfId="0" applyNumberFormat="1" applyFont="1" applyFill="1" applyBorder="1" applyAlignment="1" applyProtection="1">
      <protection locked="0"/>
    </xf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7" fillId="0" borderId="5" xfId="0" applyNumberFormat="1" applyFont="1" applyFill="1" applyBorder="1" applyAlignment="1">
      <alignment horizontal="right"/>
    </xf>
    <xf numFmtId="4" fontId="7" fillId="0" borderId="0" xfId="1" applyFont="1" applyBorder="1"/>
    <xf numFmtId="4" fontId="7" fillId="0" borderId="70" xfId="1" applyFont="1" applyBorder="1"/>
    <xf numFmtId="4" fontId="7" fillId="0" borderId="71" xfId="1" applyFont="1" applyBorder="1"/>
    <xf numFmtId="3" fontId="8" fillId="0" borderId="5" xfId="1" applyNumberFormat="1" applyFont="1" applyFill="1" applyBorder="1"/>
    <xf numFmtId="3" fontId="8" fillId="0" borderId="41" xfId="1" applyNumberFormat="1" applyFont="1" applyFill="1" applyBorder="1"/>
    <xf numFmtId="3" fontId="8" fillId="0" borderId="41" xfId="1" applyNumberFormat="1" applyFont="1" applyBorder="1" applyAlignment="1"/>
    <xf numFmtId="10" fontId="7" fillId="11" borderId="6" xfId="10" applyFont="1" applyFill="1" applyBorder="1" applyProtection="1">
      <protection locked="0"/>
    </xf>
    <xf numFmtId="3" fontId="8" fillId="0" borderId="0" xfId="0" applyNumberFormat="1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49" xfId="0" applyNumberFormat="1" applyFont="1" applyBorder="1" applyAlignment="1">
      <alignment horizontal="right"/>
    </xf>
    <xf numFmtId="3" fontId="10" fillId="0" borderId="0" xfId="0" applyNumberFormat="1" applyFont="1" applyBorder="1" applyAlignment="1"/>
    <xf numFmtId="3" fontId="7" fillId="0" borderId="6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wrapText="1"/>
    </xf>
    <xf numFmtId="165" fontId="7" fillId="14" borderId="72" xfId="3" applyNumberFormat="1" applyFont="1" applyFill="1" applyBorder="1"/>
    <xf numFmtId="3" fontId="7" fillId="11" borderId="44" xfId="0" applyNumberFormat="1" applyFont="1" applyFill="1" applyBorder="1" applyAlignment="1" applyProtection="1">
      <alignment vertical="top" wrapText="1"/>
      <protection locked="0"/>
    </xf>
    <xf numFmtId="3" fontId="7" fillId="11" borderId="8" xfId="0" applyNumberFormat="1" applyFont="1" applyFill="1" applyBorder="1" applyAlignment="1" applyProtection="1">
      <alignment vertical="top" wrapText="1"/>
      <protection locked="0"/>
    </xf>
    <xf numFmtId="10" fontId="7" fillId="11" borderId="5" xfId="10" applyFont="1" applyFill="1" applyBorder="1" applyProtection="1">
      <protection locked="0"/>
    </xf>
    <xf numFmtId="165" fontId="28" fillId="0" borderId="0" xfId="1" applyNumberFormat="1" applyFont="1" applyFill="1" applyBorder="1"/>
    <xf numFmtId="165" fontId="27" fillId="0" borderId="0" xfId="1" applyNumberFormat="1" applyFont="1" applyFill="1" applyBorder="1"/>
    <xf numFmtId="165" fontId="27" fillId="0" borderId="0" xfId="0" applyNumberFormat="1" applyFont="1">
      <alignment vertical="top"/>
    </xf>
    <xf numFmtId="43" fontId="27" fillId="0" borderId="0" xfId="0" applyNumberFormat="1" applyFont="1">
      <alignment vertical="top"/>
    </xf>
    <xf numFmtId="165" fontId="27" fillId="11" borderId="36" xfId="1" applyNumberFormat="1" applyFont="1" applyFill="1" applyBorder="1" applyProtection="1">
      <protection locked="0"/>
    </xf>
    <xf numFmtId="165" fontId="27" fillId="11" borderId="44" xfId="1" applyNumberFormat="1" applyFont="1" applyFill="1" applyBorder="1" applyProtection="1">
      <protection locked="0"/>
    </xf>
    <xf numFmtId="165" fontId="27" fillId="11" borderId="61" xfId="1" applyNumberFormat="1" applyFont="1" applyFill="1" applyBorder="1" applyProtection="1">
      <protection locked="0"/>
    </xf>
    <xf numFmtId="165" fontId="27" fillId="11" borderId="41" xfId="1" applyNumberFormat="1" applyFont="1" applyFill="1" applyBorder="1" applyProtection="1">
      <protection locked="0"/>
    </xf>
    <xf numFmtId="165" fontId="27" fillId="11" borderId="53" xfId="1" applyNumberFormat="1" applyFont="1" applyFill="1" applyBorder="1" applyProtection="1">
      <protection locked="0"/>
    </xf>
    <xf numFmtId="3" fontId="27" fillId="0" borderId="5" xfId="0" applyNumberFormat="1" applyFont="1" applyBorder="1" applyAlignment="1">
      <alignment horizontal="right"/>
    </xf>
    <xf numFmtId="3" fontId="8" fillId="14" borderId="46" xfId="0" applyNumberFormat="1" applyFont="1" applyFill="1" applyBorder="1" applyAlignment="1">
      <alignment horizontal="center"/>
    </xf>
    <xf numFmtId="3" fontId="24" fillId="13" borderId="44" xfId="0" applyNumberFormat="1" applyFont="1" applyFill="1" applyBorder="1" applyAlignment="1" applyProtection="1">
      <alignment horizontal="right"/>
      <protection locked="0"/>
    </xf>
    <xf numFmtId="166" fontId="24" fillId="13" borderId="8" xfId="0" applyNumberFormat="1" applyFont="1" applyFill="1" applyBorder="1" applyAlignment="1" applyProtection="1">
      <protection locked="0"/>
    </xf>
    <xf numFmtId="3" fontId="24" fillId="13" borderId="49" xfId="1" applyNumberFormat="1" applyFont="1" applyFill="1" applyBorder="1" applyAlignment="1" applyProtection="1">
      <protection locked="0"/>
    </xf>
    <xf numFmtId="3" fontId="24" fillId="13" borderId="50" xfId="1" applyNumberFormat="1" applyFont="1" applyFill="1" applyBorder="1" applyAlignment="1" applyProtection="1">
      <protection locked="0"/>
    </xf>
    <xf numFmtId="3" fontId="24" fillId="13" borderId="51" xfId="1" applyNumberFormat="1" applyFont="1" applyFill="1" applyBorder="1" applyAlignment="1" applyProtection="1">
      <protection locked="0"/>
    </xf>
    <xf numFmtId="3" fontId="24" fillId="13" borderId="5" xfId="1" applyNumberFormat="1" applyFont="1" applyFill="1" applyBorder="1" applyAlignment="1" applyProtection="1">
      <protection locked="0"/>
    </xf>
    <xf numFmtId="3" fontId="24" fillId="13" borderId="0" xfId="1" applyNumberFormat="1" applyFont="1" applyFill="1" applyBorder="1" applyAlignment="1" applyProtection="1">
      <protection locked="0"/>
    </xf>
    <xf numFmtId="3" fontId="24" fillId="13" borderId="41" xfId="1" applyNumberFormat="1" applyFont="1" applyFill="1" applyBorder="1" applyAlignment="1" applyProtection="1">
      <protection locked="0"/>
    </xf>
    <xf numFmtId="3" fontId="24" fillId="13" borderId="6" xfId="1" applyNumberFormat="1" applyFont="1" applyFill="1" applyBorder="1" applyAlignment="1" applyProtection="1">
      <protection locked="0"/>
    </xf>
    <xf numFmtId="3" fontId="24" fillId="13" borderId="4" xfId="1" applyNumberFormat="1" applyFont="1" applyFill="1" applyBorder="1" applyAlignment="1" applyProtection="1">
      <protection locked="0"/>
    </xf>
    <xf numFmtId="3" fontId="24" fillId="13" borderId="43" xfId="1" applyNumberFormat="1" applyFont="1" applyFill="1" applyBorder="1" applyAlignment="1" applyProtection="1">
      <protection locked="0"/>
    </xf>
    <xf numFmtId="3" fontId="11" fillId="14" borderId="39" xfId="0" applyNumberFormat="1" applyFont="1" applyFill="1" applyBorder="1" applyAlignment="1" applyProtection="1">
      <alignment horizontal="center"/>
      <protection locked="0"/>
    </xf>
    <xf numFmtId="3" fontId="11" fillId="14" borderId="26" xfId="0" applyNumberFormat="1" applyFont="1" applyFill="1" applyBorder="1" applyAlignment="1" applyProtection="1">
      <alignment horizontal="center"/>
      <protection locked="0"/>
    </xf>
    <xf numFmtId="3" fontId="11" fillId="14" borderId="40" xfId="0" applyNumberFormat="1" applyFont="1" applyFill="1" applyBorder="1" applyAlignment="1" applyProtection="1">
      <alignment horizontal="center"/>
      <protection locked="0"/>
    </xf>
    <xf numFmtId="3" fontId="11" fillId="2" borderId="45" xfId="0" applyNumberFormat="1" applyFont="1" applyFill="1" applyBorder="1" applyAlignment="1">
      <alignment horizontal="center"/>
    </xf>
    <xf numFmtId="3" fontId="11" fillId="2" borderId="47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7" fillId="14" borderId="39" xfId="0" applyNumberFormat="1" applyFont="1" applyFill="1" applyBorder="1" applyAlignment="1">
      <alignment horizontal="center"/>
    </xf>
    <xf numFmtId="3" fontId="11" fillId="14" borderId="40" xfId="0" applyNumberFormat="1" applyFont="1" applyFill="1" applyBorder="1" applyAlignment="1">
      <alignment horizontal="center"/>
    </xf>
    <xf numFmtId="3" fontId="11" fillId="2" borderId="49" xfId="0" applyNumberFormat="1" applyFont="1" applyFill="1" applyBorder="1" applyAlignment="1">
      <alignment horizontal="center"/>
    </xf>
    <xf numFmtId="3" fontId="11" fillId="2" borderId="50" xfId="0" applyNumberFormat="1" applyFont="1" applyFill="1" applyBorder="1" applyAlignment="1">
      <alignment horizontal="center"/>
    </xf>
    <xf numFmtId="3" fontId="11" fillId="2" borderId="51" xfId="0" applyNumberFormat="1" applyFont="1" applyFill="1" applyBorder="1" applyAlignment="1">
      <alignment horizontal="center"/>
    </xf>
    <xf numFmtId="3" fontId="8" fillId="14" borderId="3" xfId="0" applyNumberFormat="1" applyFont="1" applyFill="1" applyBorder="1" applyAlignment="1">
      <alignment horizontal="center" vertical="center"/>
    </xf>
    <xf numFmtId="3" fontId="11" fillId="14" borderId="9" xfId="7" applyNumberFormat="1" applyFont="1" applyFill="1" applyBorder="1" applyAlignment="1">
      <alignment horizontal="center"/>
    </xf>
    <xf numFmtId="3" fontId="11" fillId="14" borderId="10" xfId="7" applyNumberFormat="1" applyFont="1" applyFill="1" applyBorder="1" applyAlignment="1">
      <alignment horizontal="center"/>
    </xf>
    <xf numFmtId="3" fontId="11" fillId="14" borderId="11" xfId="7" applyNumberFormat="1" applyFont="1" applyFill="1" applyBorder="1" applyAlignment="1">
      <alignment horizontal="center"/>
    </xf>
    <xf numFmtId="3" fontId="11" fillId="2" borderId="28" xfId="7" applyNumberFormat="1" applyFont="1" applyFill="1" applyBorder="1" applyAlignment="1">
      <alignment horizontal="center"/>
    </xf>
    <xf numFmtId="3" fontId="11" fillId="2" borderId="29" xfId="7" applyNumberFormat="1" applyFont="1" applyFill="1" applyBorder="1" applyAlignment="1">
      <alignment horizontal="center"/>
    </xf>
    <xf numFmtId="3" fontId="11" fillId="2" borderId="30" xfId="7" applyNumberFormat="1" applyFont="1" applyFill="1" applyBorder="1" applyAlignment="1">
      <alignment horizontal="center"/>
    </xf>
    <xf numFmtId="3" fontId="11" fillId="2" borderId="45" xfId="7" applyNumberFormat="1" applyFont="1" applyFill="1" applyBorder="1" applyAlignment="1">
      <alignment horizontal="center"/>
    </xf>
    <xf numFmtId="3" fontId="11" fillId="2" borderId="46" xfId="7" applyNumberFormat="1" applyFont="1" applyFill="1" applyBorder="1" applyAlignment="1">
      <alignment horizontal="center"/>
    </xf>
    <xf numFmtId="3" fontId="11" fillId="2" borderId="47" xfId="7" applyNumberFormat="1" applyFont="1" applyFill="1" applyBorder="1" applyAlignment="1">
      <alignment horizontal="center"/>
    </xf>
    <xf numFmtId="3" fontId="8" fillId="14" borderId="45" xfId="0" applyNumberFormat="1" applyFont="1" applyFill="1" applyBorder="1" applyAlignment="1">
      <alignment horizontal="center"/>
    </xf>
    <xf numFmtId="3" fontId="8" fillId="14" borderId="46" xfId="0" applyNumberFormat="1" applyFont="1" applyFill="1" applyBorder="1" applyAlignment="1">
      <alignment horizontal="center"/>
    </xf>
    <xf numFmtId="3" fontId="11" fillId="2" borderId="21" xfId="0" applyNumberFormat="1" applyFont="1" applyFill="1" applyBorder="1" applyAlignment="1">
      <alignment horizontal="center"/>
    </xf>
    <xf numFmtId="3" fontId="11" fillId="2" borderId="52" xfId="0" applyNumberFormat="1" applyFont="1" applyFill="1" applyBorder="1" applyAlignment="1">
      <alignment horizontal="center"/>
    </xf>
    <xf numFmtId="3" fontId="14" fillId="0" borderId="36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1" fillId="4" borderId="45" xfId="0" applyNumberFormat="1" applyFont="1" applyFill="1" applyBorder="1" applyAlignment="1">
      <alignment horizontal="center"/>
    </xf>
    <xf numFmtId="3" fontId="11" fillId="4" borderId="46" xfId="0" applyNumberFormat="1" applyFont="1" applyFill="1" applyBorder="1" applyAlignment="1">
      <alignment horizontal="center"/>
    </xf>
    <xf numFmtId="3" fontId="11" fillId="4" borderId="47" xfId="0" applyNumberFormat="1" applyFont="1" applyFill="1" applyBorder="1" applyAlignment="1">
      <alignment horizontal="center"/>
    </xf>
    <xf numFmtId="3" fontId="11" fillId="4" borderId="45" xfId="7" applyNumberFormat="1" applyFont="1" applyFill="1" applyBorder="1" applyAlignment="1">
      <alignment horizontal="center" vertical="center"/>
    </xf>
    <xf numFmtId="3" fontId="11" fillId="4" borderId="46" xfId="7" applyNumberFormat="1" applyFont="1" applyFill="1" applyBorder="1" applyAlignment="1">
      <alignment horizontal="center" vertical="center"/>
    </xf>
    <xf numFmtId="3" fontId="11" fillId="4" borderId="47" xfId="7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 applyProtection="1">
      <alignment horizontal="left" wrapText="1"/>
    </xf>
    <xf numFmtId="3" fontId="12" fillId="0" borderId="0" xfId="0" applyNumberFormat="1" applyFont="1" applyAlignment="1" applyProtection="1">
      <alignment horizontal="left" wrapText="1"/>
    </xf>
    <xf numFmtId="3" fontId="11" fillId="4" borderId="12" xfId="0" applyNumberFormat="1" applyFont="1" applyFill="1" applyBorder="1" applyAlignment="1" applyProtection="1">
      <alignment horizontal="center"/>
    </xf>
    <xf numFmtId="3" fontId="11" fillId="4" borderId="13" xfId="0" applyNumberFormat="1" applyFont="1" applyFill="1" applyBorder="1" applyAlignment="1" applyProtection="1">
      <alignment horizontal="center"/>
    </xf>
    <xf numFmtId="3" fontId="11" fillId="4" borderId="14" xfId="0" applyNumberFormat="1" applyFont="1" applyFill="1" applyBorder="1" applyAlignment="1" applyProtection="1">
      <alignment horizontal="center"/>
    </xf>
    <xf numFmtId="3" fontId="7" fillId="0" borderId="18" xfId="0" applyNumberFormat="1" applyFont="1" applyFill="1" applyBorder="1" applyAlignment="1" applyProtection="1">
      <alignment horizontal="right"/>
    </xf>
    <xf numFmtId="3" fontId="7" fillId="0" borderId="0" xfId="0" applyNumberFormat="1" applyFont="1" applyFill="1" applyBorder="1" applyAlignment="1" applyProtection="1">
      <alignment horizontal="right"/>
    </xf>
    <xf numFmtId="3" fontId="7" fillId="0" borderId="0" xfId="0" applyNumberFormat="1" applyFont="1" applyAlignment="1">
      <alignment vertical="top" wrapText="1"/>
    </xf>
  </cellXfs>
  <cellStyles count="13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xr:uid="{00000000-0005-0000-0000-000006000000}"/>
    <cellStyle name="Heading 2" xfId="8" xr:uid="{00000000-0005-0000-0000-000007000000}"/>
    <cellStyle name="Hyperlink" xfId="9" builtinId="8"/>
    <cellStyle name="Normal" xfId="0" builtinId="0"/>
    <cellStyle name="Normal 17" xfId="12" xr:uid="{00000000-0005-0000-0000-00000A000000}"/>
    <cellStyle name="Percent" xfId="10" builtinId="5"/>
    <cellStyle name="Total" xfId="11" xr:uid="{00000000-0005-0000-0000-00000C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EC2B-8458-4077-81D8-4B399BFD150C}">
  <sheetPr>
    <pageSetUpPr fitToPage="1"/>
  </sheetPr>
  <dimension ref="A1:V72"/>
  <sheetViews>
    <sheetView zoomScale="130" zoomScaleNormal="130" workbookViewId="0">
      <selection activeCell="B5" sqref="B5"/>
    </sheetView>
  </sheetViews>
  <sheetFormatPr defaultColWidth="8.77734375" defaultRowHeight="15.75" x14ac:dyDescent="0.25"/>
  <cols>
    <col min="1" max="1" width="17.33203125" style="76" customWidth="1"/>
    <col min="2" max="2" width="18.77734375" style="76" customWidth="1"/>
    <col min="3" max="3" width="20.109375" style="76" customWidth="1"/>
    <col min="4" max="4" width="18" style="76" customWidth="1"/>
    <col min="5" max="5" width="18.44140625" style="76" customWidth="1"/>
    <col min="6" max="6" width="13" style="76" customWidth="1"/>
    <col min="7" max="7" width="11.6640625" style="76" customWidth="1"/>
    <col min="8" max="16384" width="8.77734375" style="76"/>
  </cols>
  <sheetData>
    <row r="1" spans="1:22" x14ac:dyDescent="0.25">
      <c r="A1" s="267"/>
      <c r="B1" s="268"/>
      <c r="C1" s="268"/>
      <c r="D1" s="268"/>
      <c r="E1" s="268"/>
      <c r="F1" s="268"/>
      <c r="G1" s="269"/>
    </row>
    <row r="2" spans="1:22" ht="18.75" x14ac:dyDescent="0.3">
      <c r="A2" s="510" t="s">
        <v>0</v>
      </c>
      <c r="B2" s="511"/>
      <c r="C2" s="511"/>
      <c r="D2" s="511"/>
      <c r="E2" s="511"/>
      <c r="F2" s="511"/>
      <c r="G2" s="512"/>
      <c r="J2" s="270"/>
      <c r="K2" s="270"/>
      <c r="L2" s="270"/>
      <c r="M2" s="270"/>
      <c r="N2" s="270"/>
      <c r="O2" s="270"/>
      <c r="P2" s="271"/>
      <c r="Q2" s="270"/>
      <c r="R2" s="270"/>
      <c r="S2" s="270"/>
      <c r="T2" s="270"/>
      <c r="U2" s="270"/>
      <c r="V2" s="272"/>
    </row>
    <row r="3" spans="1:22" x14ac:dyDescent="0.25">
      <c r="A3" s="273"/>
      <c r="G3" s="274"/>
    </row>
    <row r="4" spans="1:22" x14ac:dyDescent="0.25">
      <c r="A4" s="273" t="s">
        <v>1</v>
      </c>
      <c r="B4" s="275" t="s">
        <v>2</v>
      </c>
      <c r="C4" s="275"/>
      <c r="G4" s="274"/>
    </row>
    <row r="5" spans="1:22" x14ac:dyDescent="0.25">
      <c r="A5" s="273" t="s">
        <v>3</v>
      </c>
      <c r="B5" s="76" t="s">
        <v>4</v>
      </c>
      <c r="G5" s="274"/>
    </row>
    <row r="6" spans="1:22" x14ac:dyDescent="0.25">
      <c r="A6" s="273" t="s">
        <v>5</v>
      </c>
      <c r="B6" s="76" t="s">
        <v>6</v>
      </c>
      <c r="G6" s="274"/>
    </row>
    <row r="7" spans="1:22" x14ac:dyDescent="0.25">
      <c r="A7" s="273" t="s">
        <v>7</v>
      </c>
      <c r="B7" s="76" t="s">
        <v>8</v>
      </c>
      <c r="G7" s="274"/>
    </row>
    <row r="8" spans="1:22" x14ac:dyDescent="0.25">
      <c r="A8" s="276"/>
      <c r="B8" s="277"/>
      <c r="C8" s="277"/>
      <c r="D8" s="277"/>
      <c r="E8" s="277"/>
      <c r="F8" s="277"/>
      <c r="G8" s="278"/>
    </row>
    <row r="9" spans="1:22" x14ac:dyDescent="0.25">
      <c r="A9" s="279" t="s">
        <v>375</v>
      </c>
      <c r="B9" s="377">
        <v>2</v>
      </c>
      <c r="G9" s="274"/>
    </row>
    <row r="10" spans="1:22" x14ac:dyDescent="0.25">
      <c r="A10" s="280" t="s">
        <v>374</v>
      </c>
      <c r="B10" s="376">
        <v>45731</v>
      </c>
      <c r="G10" s="274"/>
    </row>
    <row r="11" spans="1:22" x14ac:dyDescent="0.25">
      <c r="A11" s="273"/>
      <c r="G11" s="274"/>
    </row>
    <row r="12" spans="1:22" x14ac:dyDescent="0.25">
      <c r="A12" s="273"/>
      <c r="G12" s="274"/>
    </row>
    <row r="13" spans="1:22" x14ac:dyDescent="0.25">
      <c r="A13" s="281" t="s">
        <v>9</v>
      </c>
      <c r="B13" s="268" t="s">
        <v>331</v>
      </c>
      <c r="C13" s="268" t="s">
        <v>10</v>
      </c>
      <c r="D13" s="282" t="s">
        <v>450</v>
      </c>
      <c r="E13" s="267"/>
      <c r="F13" s="268"/>
      <c r="G13" s="269"/>
    </row>
    <row r="14" spans="1:22" x14ac:dyDescent="0.25">
      <c r="A14" s="280"/>
      <c r="C14" s="76" t="s">
        <v>11</v>
      </c>
      <c r="D14" s="499" t="s">
        <v>449</v>
      </c>
      <c r="E14" s="273"/>
      <c r="G14" s="274"/>
    </row>
    <row r="15" spans="1:22" x14ac:dyDescent="0.25">
      <c r="A15" s="280"/>
      <c r="C15" s="76" t="s">
        <v>12</v>
      </c>
      <c r="D15" s="500">
        <v>45804</v>
      </c>
      <c r="E15" s="283"/>
      <c r="G15" s="274"/>
    </row>
    <row r="16" spans="1:22" x14ac:dyDescent="0.25">
      <c r="A16" s="280"/>
      <c r="G16" s="274"/>
    </row>
    <row r="17" spans="1:13" x14ac:dyDescent="0.25">
      <c r="A17" s="273"/>
      <c r="C17" s="284" t="s">
        <v>13</v>
      </c>
      <c r="D17" s="284" t="s">
        <v>14</v>
      </c>
      <c r="E17" s="284" t="s">
        <v>15</v>
      </c>
      <c r="F17" s="284" t="s">
        <v>16</v>
      </c>
      <c r="G17" s="285" t="s">
        <v>17</v>
      </c>
    </row>
    <row r="18" spans="1:13" x14ac:dyDescent="0.25">
      <c r="A18" s="273"/>
      <c r="B18" s="286">
        <v>0.3</v>
      </c>
      <c r="C18" s="501">
        <v>888</v>
      </c>
      <c r="D18" s="502">
        <v>952</v>
      </c>
      <c r="E18" s="502">
        <v>1142</v>
      </c>
      <c r="F18" s="502">
        <v>1320</v>
      </c>
      <c r="G18" s="503">
        <v>1472</v>
      </c>
    </row>
    <row r="19" spans="1:13" x14ac:dyDescent="0.25">
      <c r="A19" s="273"/>
      <c r="B19" s="286">
        <v>0.4</v>
      </c>
      <c r="C19" s="504">
        <v>1185</v>
      </c>
      <c r="D19" s="505">
        <v>1269</v>
      </c>
      <c r="E19" s="505">
        <v>1523</v>
      </c>
      <c r="F19" s="505">
        <v>1760</v>
      </c>
      <c r="G19" s="506">
        <v>1963</v>
      </c>
    </row>
    <row r="20" spans="1:13" x14ac:dyDescent="0.25">
      <c r="A20" s="273"/>
      <c r="B20" s="286">
        <v>0.5</v>
      </c>
      <c r="C20" s="504">
        <v>1481</v>
      </c>
      <c r="D20" s="505">
        <v>1586</v>
      </c>
      <c r="E20" s="505">
        <v>1903</v>
      </c>
      <c r="F20" s="505">
        <v>2200</v>
      </c>
      <c r="G20" s="506">
        <v>2453</v>
      </c>
    </row>
    <row r="21" spans="1:13" x14ac:dyDescent="0.25">
      <c r="A21" s="273"/>
      <c r="B21" s="286">
        <v>0.6</v>
      </c>
      <c r="C21" s="504">
        <v>1777</v>
      </c>
      <c r="D21" s="505">
        <v>1904</v>
      </c>
      <c r="E21" s="505">
        <v>2284</v>
      </c>
      <c r="F21" s="505">
        <v>2640</v>
      </c>
      <c r="G21" s="506">
        <v>2944</v>
      </c>
    </row>
    <row r="22" spans="1:13" x14ac:dyDescent="0.25">
      <c r="A22" s="273"/>
      <c r="B22" s="286">
        <v>0.8</v>
      </c>
      <c r="C22" s="507">
        <v>2370</v>
      </c>
      <c r="D22" s="508">
        <v>2539</v>
      </c>
      <c r="E22" s="508">
        <v>3046</v>
      </c>
      <c r="F22" s="508">
        <v>3520</v>
      </c>
      <c r="G22" s="509">
        <v>3926</v>
      </c>
    </row>
    <row r="23" spans="1:13" x14ac:dyDescent="0.25">
      <c r="A23" s="273"/>
      <c r="B23" s="286"/>
      <c r="C23" s="287"/>
      <c r="D23" s="288"/>
      <c r="E23" s="288"/>
      <c r="F23" s="288"/>
      <c r="G23" s="289"/>
    </row>
    <row r="24" spans="1:13" x14ac:dyDescent="0.25">
      <c r="A24" s="281" t="s">
        <v>332</v>
      </c>
      <c r="B24" s="290"/>
      <c r="C24" s="268"/>
      <c r="D24" s="268"/>
      <c r="E24" s="268"/>
      <c r="F24" s="268"/>
      <c r="G24" s="291"/>
      <c r="H24" s="270"/>
      <c r="I24" s="270"/>
      <c r="J24" s="270"/>
      <c r="K24" s="270"/>
      <c r="L24" s="270"/>
      <c r="M24" s="270"/>
    </row>
    <row r="25" spans="1:13" s="293" customFormat="1" x14ac:dyDescent="0.25">
      <c r="A25" s="292"/>
      <c r="C25" s="294" t="s">
        <v>333</v>
      </c>
      <c r="D25" s="294" t="s">
        <v>334</v>
      </c>
      <c r="E25" s="294" t="s">
        <v>335</v>
      </c>
      <c r="F25" s="294" t="s">
        <v>336</v>
      </c>
      <c r="G25" s="295" t="s">
        <v>345</v>
      </c>
    </row>
    <row r="26" spans="1:13" x14ac:dyDescent="0.25">
      <c r="A26" s="273"/>
      <c r="C26" s="294" t="s">
        <v>13</v>
      </c>
      <c r="D26" s="296">
        <v>396888</v>
      </c>
      <c r="E26" s="297">
        <v>396888</v>
      </c>
      <c r="F26" s="298">
        <f>RENT!F23</f>
        <v>0</v>
      </c>
      <c r="G26" s="299" t="e" cm="1">
        <f t="array" ref="G26">_xlfn.IFS('INSTRUCTIONS AND INPUT'!$B$21=9%, D26*F26, 'INSTRUCTIONS AND INPUT'!$B$21=4%, E26*F26)</f>
        <v>#N/A</v>
      </c>
      <c r="H26" s="270" t="s">
        <v>331</v>
      </c>
    </row>
    <row r="27" spans="1:13" x14ac:dyDescent="0.25">
      <c r="A27" s="273"/>
      <c r="C27" s="294" t="s">
        <v>53</v>
      </c>
      <c r="D27" s="300">
        <v>457608</v>
      </c>
      <c r="E27" s="301">
        <v>457608</v>
      </c>
      <c r="F27" s="298">
        <f>RENT!F34</f>
        <v>0</v>
      </c>
      <c r="G27" s="299" t="e" cm="1">
        <f t="array" ref="G27">_xlfn.IFS('INSTRUCTIONS AND INPUT'!$B$21=9%, D27*F27, 'INSTRUCTIONS AND INPUT'!$B$21=4%, E27*F27)</f>
        <v>#N/A</v>
      </c>
      <c r="H27" s="270"/>
    </row>
    <row r="28" spans="1:13" x14ac:dyDescent="0.25">
      <c r="A28" s="273"/>
      <c r="C28" s="294" t="s">
        <v>54</v>
      </c>
      <c r="D28" s="300">
        <v>552000</v>
      </c>
      <c r="E28" s="301">
        <v>552000</v>
      </c>
      <c r="F28" s="298">
        <f>RENT!F45</f>
        <v>0</v>
      </c>
      <c r="G28" s="299" t="e" cm="1">
        <f t="array" ref="G28">_xlfn.IFS('INSTRUCTIONS AND INPUT'!$B$21=9%, D28*F28, 'INSTRUCTIONS AND INPUT'!$B$21=4%, E28*F28)</f>
        <v>#N/A</v>
      </c>
      <c r="H28" s="270"/>
    </row>
    <row r="29" spans="1:13" x14ac:dyDescent="0.25">
      <c r="A29" s="273"/>
      <c r="C29" s="294" t="s">
        <v>55</v>
      </c>
      <c r="D29" s="300">
        <v>706560</v>
      </c>
      <c r="E29" s="301">
        <v>706560</v>
      </c>
      <c r="F29" s="298">
        <f>RENT!F56</f>
        <v>0</v>
      </c>
      <c r="G29" s="299" t="e" cm="1">
        <f t="array" ref="G29">_xlfn.IFS('INSTRUCTIONS AND INPUT'!$B$21=9%, D29*F29, 'INSTRUCTIONS AND INPUT'!$B$21=4%, E29*F29)</f>
        <v>#N/A</v>
      </c>
      <c r="H29" s="270"/>
    </row>
    <row r="30" spans="1:13" x14ac:dyDescent="0.25">
      <c r="A30" s="273"/>
      <c r="C30" s="294" t="s">
        <v>56</v>
      </c>
      <c r="D30" s="302">
        <v>787152</v>
      </c>
      <c r="E30" s="303">
        <v>787152</v>
      </c>
      <c r="F30" s="298">
        <f>RENT!F67</f>
        <v>0</v>
      </c>
      <c r="G30" s="299" t="e" cm="1">
        <f t="array" ref="G30">_xlfn.IFS('INSTRUCTIONS AND INPUT'!$B$21=9%, D30*F30, 'INSTRUCTIONS AND INPUT'!$B$21=4%, E30*F30)</f>
        <v>#N/A</v>
      </c>
      <c r="H30" s="270"/>
    </row>
    <row r="31" spans="1:13" x14ac:dyDescent="0.25">
      <c r="A31" s="273"/>
      <c r="E31" s="304" t="s">
        <v>297</v>
      </c>
      <c r="F31" s="293">
        <f>F30+F29+F28+F27+F26</f>
        <v>0</v>
      </c>
      <c r="G31" s="274"/>
      <c r="H31" s="270"/>
      <c r="I31" s="270"/>
      <c r="J31" s="305"/>
    </row>
    <row r="32" spans="1:13" x14ac:dyDescent="0.25">
      <c r="A32" s="273"/>
      <c r="F32" s="304" t="s">
        <v>298</v>
      </c>
      <c r="G32" s="306" t="e">
        <f>SUM(G26:G30)</f>
        <v>#N/A</v>
      </c>
      <c r="H32" s="270"/>
      <c r="I32" s="270"/>
      <c r="J32" s="305"/>
    </row>
    <row r="33" spans="1:7" x14ac:dyDescent="0.25">
      <c r="A33" s="273"/>
      <c r="D33" s="293"/>
      <c r="E33" s="293"/>
      <c r="G33" s="307"/>
    </row>
    <row r="34" spans="1:7" x14ac:dyDescent="0.25">
      <c r="A34" s="276"/>
      <c r="B34" s="277"/>
      <c r="C34" s="308"/>
      <c r="D34" s="309"/>
      <c r="E34" s="309"/>
      <c r="F34" s="277"/>
      <c r="G34" s="278"/>
    </row>
    <row r="35" spans="1:7" ht="15.6" customHeight="1" x14ac:dyDescent="0.25">
      <c r="A35" s="280" t="s">
        <v>18</v>
      </c>
      <c r="G35" s="274"/>
    </row>
    <row r="36" spans="1:7" ht="15.6" customHeight="1" x14ac:dyDescent="0.25">
      <c r="A36" s="280"/>
      <c r="G36" s="274"/>
    </row>
    <row r="37" spans="1:7" ht="15.6" customHeight="1" x14ac:dyDescent="0.25">
      <c r="A37" s="280"/>
      <c r="B37" s="76" t="s">
        <v>440</v>
      </c>
      <c r="G37" s="274"/>
    </row>
    <row r="38" spans="1:7" ht="15.6" customHeight="1" x14ac:dyDescent="0.25">
      <c r="A38" s="280"/>
      <c r="B38" s="76" t="s">
        <v>441</v>
      </c>
      <c r="G38" s="274"/>
    </row>
    <row r="39" spans="1:7" ht="15.6" customHeight="1" x14ac:dyDescent="0.25">
      <c r="A39" s="280"/>
      <c r="B39" s="76" t="s">
        <v>442</v>
      </c>
      <c r="G39" s="274"/>
    </row>
    <row r="40" spans="1:7" x14ac:dyDescent="0.25">
      <c r="A40" s="273"/>
      <c r="G40" s="274"/>
    </row>
    <row r="41" spans="1:7" x14ac:dyDescent="0.25">
      <c r="A41" s="310" t="s">
        <v>405</v>
      </c>
      <c r="G41" s="274"/>
    </row>
    <row r="42" spans="1:7" x14ac:dyDescent="0.25">
      <c r="A42" s="273" t="s">
        <v>19</v>
      </c>
      <c r="B42" s="375">
        <v>45222</v>
      </c>
      <c r="G42" s="274"/>
    </row>
    <row r="43" spans="1:7" x14ac:dyDescent="0.25">
      <c r="A43" s="273"/>
      <c r="B43" s="311"/>
      <c r="G43" s="274"/>
    </row>
    <row r="44" spans="1:7" x14ac:dyDescent="0.25">
      <c r="A44" s="273"/>
      <c r="B44" s="76" t="s">
        <v>20</v>
      </c>
      <c r="C44" s="76">
        <f>IF(B44='INSTRUCTIONS AND INPUT'!$B$18,1,0)</f>
        <v>0</v>
      </c>
      <c r="G44" s="274"/>
    </row>
    <row r="45" spans="1:7" x14ac:dyDescent="0.25">
      <c r="A45" s="273"/>
      <c r="B45" s="76" t="s">
        <v>21</v>
      </c>
      <c r="C45" s="76">
        <f>IF(B45='INSTRUCTIONS AND INPUT'!$B$18,1,0)</f>
        <v>0</v>
      </c>
      <c r="G45" s="274"/>
    </row>
    <row r="46" spans="1:7" x14ac:dyDescent="0.25">
      <c r="A46" s="273"/>
      <c r="B46" s="76" t="s">
        <v>22</v>
      </c>
      <c r="C46" s="76">
        <f>IF(B46='INSTRUCTIONS AND INPUT'!$B$18,1,0)</f>
        <v>0</v>
      </c>
      <c r="G46" s="274"/>
    </row>
    <row r="47" spans="1:7" x14ac:dyDescent="0.25">
      <c r="A47" s="273"/>
      <c r="B47" s="76" t="s">
        <v>23</v>
      </c>
      <c r="C47" s="76">
        <f>IF(B47='INSTRUCTIONS AND INPUT'!$B$18,1,0)</f>
        <v>0</v>
      </c>
      <c r="G47" s="274"/>
    </row>
    <row r="48" spans="1:7" x14ac:dyDescent="0.25">
      <c r="A48" s="273"/>
      <c r="B48" s="76" t="s">
        <v>24</v>
      </c>
      <c r="C48" s="76">
        <f>IF(B48='INSTRUCTIONS AND INPUT'!$B$18,1,0)</f>
        <v>0</v>
      </c>
      <c r="G48" s="274"/>
    </row>
    <row r="49" spans="1:7" x14ac:dyDescent="0.25">
      <c r="A49" s="273"/>
      <c r="B49" s="76" t="s">
        <v>25</v>
      </c>
      <c r="C49" s="76">
        <f>IF(B49='INSTRUCTIONS AND INPUT'!$B$18,1,0)</f>
        <v>0</v>
      </c>
      <c r="G49" s="274"/>
    </row>
    <row r="50" spans="1:7" x14ac:dyDescent="0.25">
      <c r="A50" s="273"/>
      <c r="B50" s="76" t="s">
        <v>26</v>
      </c>
      <c r="C50" s="76">
        <f>IF(B50='INSTRUCTIONS AND INPUT'!$B$18,1,0)</f>
        <v>0</v>
      </c>
      <c r="G50" s="274"/>
    </row>
    <row r="51" spans="1:7" x14ac:dyDescent="0.25">
      <c r="A51" s="273"/>
      <c r="B51" s="76" t="s">
        <v>27</v>
      </c>
      <c r="C51" s="76">
        <f>IF(B51='INSTRUCTIONS AND INPUT'!$B$18,1,0)</f>
        <v>0</v>
      </c>
      <c r="G51" s="274"/>
    </row>
    <row r="52" spans="1:7" x14ac:dyDescent="0.25">
      <c r="A52" s="273"/>
      <c r="B52" s="76" t="s">
        <v>28</v>
      </c>
      <c r="C52" s="76">
        <f>IF(B52='INSTRUCTIONS AND INPUT'!$B$18,1,0)</f>
        <v>0</v>
      </c>
      <c r="G52" s="274"/>
    </row>
    <row r="53" spans="1:7" x14ac:dyDescent="0.25">
      <c r="A53" s="273"/>
      <c r="B53" s="76" t="s">
        <v>29</v>
      </c>
      <c r="C53" s="76">
        <f>IF(B53='INSTRUCTIONS AND INPUT'!$B$18,1,0)</f>
        <v>0</v>
      </c>
      <c r="G53" s="274"/>
    </row>
    <row r="54" spans="1:7" ht="16.149999999999999" customHeight="1" x14ac:dyDescent="0.25">
      <c r="A54" s="273"/>
      <c r="B54" s="76" t="s">
        <v>30</v>
      </c>
      <c r="C54" s="76">
        <f>IF(B54='INSTRUCTIONS AND INPUT'!$B$18,1,0)</f>
        <v>0</v>
      </c>
      <c r="G54" s="274"/>
    </row>
    <row r="55" spans="1:7" x14ac:dyDescent="0.25">
      <c r="A55" s="273"/>
      <c r="B55" s="76" t="s">
        <v>31</v>
      </c>
      <c r="C55" s="76">
        <f>IF(B55='INSTRUCTIONS AND INPUT'!$B$18,1,0)</f>
        <v>0</v>
      </c>
      <c r="G55" s="274"/>
    </row>
    <row r="56" spans="1:7" x14ac:dyDescent="0.25">
      <c r="A56" s="273"/>
      <c r="B56" s="76" t="s">
        <v>32</v>
      </c>
      <c r="C56" s="76">
        <f>IF(B56='INSTRUCTIONS AND INPUT'!$B$18,1,0)</f>
        <v>0</v>
      </c>
      <c r="G56" s="274"/>
    </row>
    <row r="57" spans="1:7" x14ac:dyDescent="0.25">
      <c r="A57" s="273"/>
      <c r="B57" s="76" t="s">
        <v>33</v>
      </c>
      <c r="C57" s="76">
        <f>IF(B57='INSTRUCTIONS AND INPUT'!$B$18,1,0)</f>
        <v>0</v>
      </c>
      <c r="G57" s="274"/>
    </row>
    <row r="58" spans="1:7" x14ac:dyDescent="0.25">
      <c r="A58" s="273"/>
      <c r="B58" s="76" t="s">
        <v>34</v>
      </c>
      <c r="C58" s="76">
        <f>IF(B58='INSTRUCTIONS AND INPUT'!$B$18,1,0)</f>
        <v>0</v>
      </c>
      <c r="G58" s="274"/>
    </row>
    <row r="59" spans="1:7" x14ac:dyDescent="0.25">
      <c r="A59" s="273"/>
      <c r="B59" s="277" t="s">
        <v>35</v>
      </c>
      <c r="C59" s="312" t="s">
        <v>36</v>
      </c>
      <c r="G59" s="274"/>
    </row>
    <row r="60" spans="1:7" x14ac:dyDescent="0.25">
      <c r="A60" s="273"/>
      <c r="B60" s="76" t="s">
        <v>37</v>
      </c>
      <c r="C60" s="76">
        <f>SUM(C44:C58)</f>
        <v>0</v>
      </c>
      <c r="G60" s="274"/>
    </row>
    <row r="61" spans="1:7" x14ac:dyDescent="0.25">
      <c r="A61" s="276"/>
      <c r="B61" s="277"/>
      <c r="C61" s="277"/>
      <c r="D61" s="277"/>
      <c r="E61" s="277"/>
      <c r="F61" s="277"/>
      <c r="G61" s="278"/>
    </row>
    <row r="63" spans="1:7" x14ac:dyDescent="0.25">
      <c r="A63" s="280" t="s">
        <v>408</v>
      </c>
    </row>
    <row r="64" spans="1:7" x14ac:dyDescent="0.25">
      <c r="A64" s="76" t="s">
        <v>406</v>
      </c>
    </row>
    <row r="65" spans="1:1" x14ac:dyDescent="0.25">
      <c r="A65" s="76" t="s">
        <v>407</v>
      </c>
    </row>
    <row r="66" spans="1:1" x14ac:dyDescent="0.25">
      <c r="A66" s="76" t="s">
        <v>409</v>
      </c>
    </row>
    <row r="67" spans="1:1" x14ac:dyDescent="0.25">
      <c r="A67" s="76" t="s">
        <v>410</v>
      </c>
    </row>
    <row r="68" spans="1:1" x14ac:dyDescent="0.25">
      <c r="A68" s="76" t="s">
        <v>411</v>
      </c>
    </row>
    <row r="69" spans="1:1" x14ac:dyDescent="0.25">
      <c r="A69" s="76" t="s">
        <v>395</v>
      </c>
    </row>
    <row r="70" spans="1:1" x14ac:dyDescent="0.25">
      <c r="A70" s="76" t="s">
        <v>412</v>
      </c>
    </row>
    <row r="71" spans="1:1" x14ac:dyDescent="0.25">
      <c r="A71" s="76" t="s">
        <v>413</v>
      </c>
    </row>
    <row r="72" spans="1:1" x14ac:dyDescent="0.25">
      <c r="A72" s="76" t="s">
        <v>414</v>
      </c>
    </row>
  </sheetData>
  <sheetProtection algorithmName="SHA-512" hashValue="hSeT1o2O2ZnOLCkEr+c8nMn7UgS3hFus9yLeK3lFouRt9eQxkCt9JsZKnkTlVq/J4ThdFiZHZhEkGLY5BveUIw==" saltValue="0eLLjCjALBQfVbjleDUBVA==" spinCount="100000" sheet="1" objects="1" scenarios="1"/>
  <mergeCells count="1">
    <mergeCell ref="A2:G2"/>
  </mergeCells>
  <printOptions horizontalCentered="1" verticalCentered="1"/>
  <pageMargins left="0.75" right="0.75" top="1" bottom="1" header="0.5" footer="0.5"/>
  <pageSetup scale="63" orientation="portrait" r:id="rId1"/>
  <headerFooter>
    <oddHeader xml:space="preserve">&amp;L&amp;"Calibri,Bold"Exhibit 4.03
Development Financial Pro Forma
&amp;R&amp;"Calibri,Italic"Orange County
Housing and Community Development
&amp;"Verdana,Italic"&amp;8
</oddHeader>
    <oddFooter>&amp;C&amp;"Calibri,Regular"&amp;10Page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7"/>
  <sheetViews>
    <sheetView zoomScale="86" zoomScaleNormal="100" workbookViewId="0">
      <selection activeCell="E23" sqref="E23"/>
    </sheetView>
  </sheetViews>
  <sheetFormatPr defaultColWidth="0" defaultRowHeight="15.75" x14ac:dyDescent="0.25"/>
  <cols>
    <col min="1" max="1" width="12.77734375" style="399" bestFit="1" customWidth="1"/>
    <col min="2" max="3" width="12" style="399" bestFit="1" customWidth="1"/>
    <col min="4" max="4" width="11.44140625" style="399" customWidth="1"/>
    <col min="5" max="5" width="11.44140625" style="399" bestFit="1" customWidth="1"/>
    <col min="6" max="6" width="11" style="399" customWidth="1"/>
    <col min="7" max="7" width="8.77734375" style="399" customWidth="1"/>
    <col min="8" max="16384" width="8.77734375" style="399" hidden="1"/>
  </cols>
  <sheetData>
    <row r="2" spans="1:6" ht="18.75" x14ac:dyDescent="0.3">
      <c r="A2" s="546" t="s">
        <v>323</v>
      </c>
      <c r="B2" s="547"/>
      <c r="C2" s="547"/>
      <c r="D2" s="547"/>
      <c r="E2" s="547"/>
      <c r="F2" s="548"/>
    </row>
    <row r="3" spans="1:6" x14ac:dyDescent="0.25">
      <c r="A3" s="400"/>
      <c r="B3" s="401"/>
      <c r="C3" s="401"/>
      <c r="D3" s="401"/>
      <c r="E3" s="401"/>
      <c r="F3" s="402"/>
    </row>
    <row r="4" spans="1:6" x14ac:dyDescent="0.25">
      <c r="A4" s="403"/>
      <c r="B4" s="404" t="s">
        <v>324</v>
      </c>
      <c r="C4" s="404" t="s">
        <v>169</v>
      </c>
      <c r="D4" s="404" t="s">
        <v>166</v>
      </c>
      <c r="E4" s="404" t="s">
        <v>164</v>
      </c>
      <c r="F4" s="405" t="s">
        <v>164</v>
      </c>
    </row>
    <row r="5" spans="1:6" ht="16.5" thickBot="1" x14ac:dyDescent="0.3">
      <c r="A5" s="406"/>
      <c r="B5" s="407" t="s">
        <v>325</v>
      </c>
      <c r="C5" s="407" t="s">
        <v>178</v>
      </c>
      <c r="D5" s="407" t="s">
        <v>326</v>
      </c>
      <c r="E5" s="407" t="s">
        <v>327</v>
      </c>
      <c r="F5" s="408" t="s">
        <v>77</v>
      </c>
    </row>
    <row r="6" spans="1:6" ht="16.5" thickTop="1" x14ac:dyDescent="0.25">
      <c r="A6" s="403"/>
      <c r="B6" s="409"/>
      <c r="C6" s="409" t="s">
        <v>46</v>
      </c>
      <c r="D6" s="409"/>
      <c r="E6" s="409" t="s">
        <v>46</v>
      </c>
      <c r="F6" s="410"/>
    </row>
    <row r="7" spans="1:6" x14ac:dyDescent="0.25">
      <c r="A7" s="544" t="s">
        <v>328</v>
      </c>
      <c r="B7" s="545"/>
      <c r="C7" s="545"/>
      <c r="D7" s="545"/>
      <c r="F7" s="411"/>
    </row>
    <row r="8" spans="1:6" x14ac:dyDescent="0.25">
      <c r="A8" s="403"/>
      <c r="B8" s="412" t="s">
        <v>13</v>
      </c>
      <c r="C8" s="399" t="s">
        <v>329</v>
      </c>
      <c r="D8" s="418">
        <v>0</v>
      </c>
      <c r="E8" s="399">
        <v>137500</v>
      </c>
      <c r="F8" s="411">
        <f>+D8*E8</f>
        <v>0</v>
      </c>
    </row>
    <row r="9" spans="1:6" x14ac:dyDescent="0.25">
      <c r="A9" s="403"/>
      <c r="B9" s="412" t="s">
        <v>53</v>
      </c>
      <c r="C9" s="399" t="s">
        <v>329</v>
      </c>
      <c r="D9" s="418">
        <v>0</v>
      </c>
      <c r="E9" s="399">
        <v>137500</v>
      </c>
      <c r="F9" s="411">
        <f t="shared" ref="F9:F12" si="0">+D9*E9</f>
        <v>0</v>
      </c>
    </row>
    <row r="10" spans="1:6" x14ac:dyDescent="0.25">
      <c r="A10" s="403"/>
      <c r="B10" s="412" t="s">
        <v>54</v>
      </c>
      <c r="C10" s="399" t="s">
        <v>329</v>
      </c>
      <c r="D10" s="418">
        <v>0</v>
      </c>
      <c r="E10" s="399">
        <v>137500</v>
      </c>
      <c r="F10" s="411">
        <f t="shared" si="0"/>
        <v>0</v>
      </c>
    </row>
    <row r="11" spans="1:6" x14ac:dyDescent="0.25">
      <c r="A11" s="403"/>
      <c r="B11" s="412" t="s">
        <v>55</v>
      </c>
      <c r="C11" s="399" t="s">
        <v>329</v>
      </c>
      <c r="D11" s="418">
        <v>0</v>
      </c>
      <c r="E11" s="399">
        <v>137500</v>
      </c>
      <c r="F11" s="411">
        <f t="shared" si="0"/>
        <v>0</v>
      </c>
    </row>
    <row r="12" spans="1:6" x14ac:dyDescent="0.25">
      <c r="A12" s="403"/>
      <c r="B12" s="412" t="s">
        <v>56</v>
      </c>
      <c r="C12" s="399" t="s">
        <v>329</v>
      </c>
      <c r="D12" s="418">
        <v>0</v>
      </c>
      <c r="E12" s="399">
        <v>137500</v>
      </c>
      <c r="F12" s="411">
        <f t="shared" si="0"/>
        <v>0</v>
      </c>
    </row>
    <row r="13" spans="1:6" x14ac:dyDescent="0.25">
      <c r="A13" s="403"/>
      <c r="B13" s="412"/>
      <c r="F13" s="411"/>
    </row>
    <row r="14" spans="1:6" x14ac:dyDescent="0.25">
      <c r="A14" s="413" t="s">
        <v>330</v>
      </c>
      <c r="B14" s="412"/>
      <c r="F14" s="411"/>
    </row>
    <row r="15" spans="1:6" x14ac:dyDescent="0.25">
      <c r="A15" s="403"/>
      <c r="B15" s="412" t="s">
        <v>13</v>
      </c>
      <c r="C15" s="399" t="s">
        <v>329</v>
      </c>
      <c r="D15" s="418">
        <v>0</v>
      </c>
      <c r="E15" s="399">
        <v>95000</v>
      </c>
      <c r="F15" s="411">
        <f>+E15*D15</f>
        <v>0</v>
      </c>
    </row>
    <row r="16" spans="1:6" x14ac:dyDescent="0.25">
      <c r="A16" s="403"/>
      <c r="B16" s="412" t="s">
        <v>53</v>
      </c>
      <c r="C16" s="399" t="s">
        <v>329</v>
      </c>
      <c r="D16" s="418">
        <v>0</v>
      </c>
      <c r="E16" s="399">
        <v>100000</v>
      </c>
      <c r="F16" s="411">
        <f t="shared" ref="F16:F19" si="1">+E16*D16</f>
        <v>0</v>
      </c>
    </row>
    <row r="17" spans="1:6" x14ac:dyDescent="0.25">
      <c r="A17" s="403"/>
      <c r="B17" s="412" t="s">
        <v>54</v>
      </c>
      <c r="C17" s="399" t="s">
        <v>329</v>
      </c>
      <c r="D17" s="418">
        <v>0</v>
      </c>
      <c r="E17" s="399">
        <v>105000</v>
      </c>
      <c r="F17" s="411">
        <f t="shared" si="1"/>
        <v>0</v>
      </c>
    </row>
    <row r="18" spans="1:6" x14ac:dyDescent="0.25">
      <c r="A18" s="403"/>
      <c r="B18" s="412" t="s">
        <v>55</v>
      </c>
      <c r="C18" s="399" t="s">
        <v>329</v>
      </c>
      <c r="D18" s="418">
        <v>0</v>
      </c>
      <c r="E18" s="399">
        <v>105000</v>
      </c>
      <c r="F18" s="411">
        <f t="shared" si="1"/>
        <v>0</v>
      </c>
    </row>
    <row r="19" spans="1:6" x14ac:dyDescent="0.25">
      <c r="A19" s="414"/>
      <c r="B19" s="412" t="s">
        <v>56</v>
      </c>
      <c r="C19" s="399" t="s">
        <v>329</v>
      </c>
      <c r="D19" s="418">
        <v>0</v>
      </c>
      <c r="E19" s="399">
        <v>105000</v>
      </c>
      <c r="F19" s="411">
        <f t="shared" si="1"/>
        <v>0</v>
      </c>
    </row>
    <row r="20" spans="1:6" x14ac:dyDescent="0.25">
      <c r="A20" s="414"/>
      <c r="B20" s="412"/>
      <c r="F20" s="411"/>
    </row>
    <row r="21" spans="1:6" x14ac:dyDescent="0.25">
      <c r="A21" s="413" t="s">
        <v>431</v>
      </c>
      <c r="B21" s="412"/>
      <c r="F21" s="411"/>
    </row>
    <row r="22" spans="1:6" x14ac:dyDescent="0.25">
      <c r="A22" s="413"/>
      <c r="B22" s="412" t="s">
        <v>13</v>
      </c>
      <c r="C22" s="399" t="s">
        <v>329</v>
      </c>
      <c r="D22" s="418">
        <v>0</v>
      </c>
      <c r="E22" s="399">
        <v>199264</v>
      </c>
      <c r="F22" s="411">
        <f>+D22*E22</f>
        <v>0</v>
      </c>
    </row>
    <row r="23" spans="1:6" x14ac:dyDescent="0.25">
      <c r="A23" s="413"/>
      <c r="B23" s="412" t="s">
        <v>53</v>
      </c>
      <c r="C23" s="399" t="s">
        <v>329</v>
      </c>
      <c r="D23" s="418"/>
      <c r="E23" s="399">
        <v>199264</v>
      </c>
      <c r="F23" s="411">
        <f>+D23*E23</f>
        <v>0</v>
      </c>
    </row>
    <row r="24" spans="1:6" x14ac:dyDescent="0.25">
      <c r="A24" s="414"/>
      <c r="B24" s="412"/>
      <c r="C24" s="409" t="s">
        <v>430</v>
      </c>
      <c r="D24" s="464">
        <f>+SUM(D8:D23)</f>
        <v>0</v>
      </c>
      <c r="F24" s="415"/>
    </row>
    <row r="25" spans="1:6" x14ac:dyDescent="0.25">
      <c r="A25" s="414"/>
      <c r="B25" s="412"/>
      <c r="F25" s="415"/>
    </row>
    <row r="26" spans="1:6" x14ac:dyDescent="0.25">
      <c r="A26" s="414"/>
      <c r="B26" s="412"/>
      <c r="C26" s="550" t="s">
        <v>428</v>
      </c>
      <c r="D26" s="550"/>
      <c r="E26" s="550"/>
      <c r="F26" s="465">
        <f>SUM(F8:F23)</f>
        <v>0</v>
      </c>
    </row>
    <row r="27" spans="1:6" x14ac:dyDescent="0.25">
      <c r="A27" s="416"/>
      <c r="B27" s="417"/>
      <c r="C27" s="549" t="s">
        <v>429</v>
      </c>
      <c r="D27" s="549"/>
      <c r="E27" s="549"/>
      <c r="F27" s="466"/>
    </row>
  </sheetData>
  <sheetProtection algorithmName="SHA-512" hashValue="ukmnWNh7ap2MHju1yHEdqL0jSQXDCBbIHKaxA76m4PhSJKgQTkNGZ+j5cnDhkFGrRsNrTboclE+2f/bdAlmYrw==" saltValue="pogbeY04lhrRrzS8qTpD2Q==" spinCount="100000" sheet="1" objects="1" scenarios="1"/>
  <mergeCells count="4">
    <mergeCell ref="A7:D7"/>
    <mergeCell ref="A2:F2"/>
    <mergeCell ref="C27:E27"/>
    <mergeCell ref="C26:E26"/>
  </mergeCells>
  <phoneticPr fontId="2" type="noConversion"/>
  <printOptions horizontalCentered="1" verticalCentered="1"/>
  <pageMargins left="0.75" right="0.75" top="1" bottom="1" header="0.5" footer="0.5"/>
  <pageSetup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946C-2CC0-4EB7-949F-30B9A3507049}">
  <sheetPr>
    <pageSetUpPr fitToPage="1"/>
  </sheetPr>
  <dimension ref="A2:D50"/>
  <sheetViews>
    <sheetView workbookViewId="0">
      <selection activeCell="F5" sqref="F5"/>
    </sheetView>
  </sheetViews>
  <sheetFormatPr defaultColWidth="8.88671875" defaultRowHeight="15.75" x14ac:dyDescent="0.25"/>
  <cols>
    <col min="1" max="1" width="10.77734375" style="4" customWidth="1"/>
    <col min="2" max="2" width="15.109375" style="4" customWidth="1"/>
    <col min="3" max="3" width="15.5546875" style="4" customWidth="1"/>
    <col min="4" max="4" width="70.109375" style="4" customWidth="1"/>
    <col min="5" max="16384" width="8.88671875" style="4"/>
  </cols>
  <sheetData>
    <row r="2" spans="1:4" ht="18.75" x14ac:dyDescent="0.25">
      <c r="A2" s="541" t="s">
        <v>399</v>
      </c>
      <c r="B2" s="542"/>
      <c r="C2" s="542"/>
      <c r="D2" s="543"/>
    </row>
    <row r="4" spans="1:4" ht="125.65" customHeight="1" x14ac:dyDescent="0.25">
      <c r="A4" s="551" t="s">
        <v>415</v>
      </c>
      <c r="B4" s="551"/>
      <c r="C4" s="551"/>
      <c r="D4" s="551"/>
    </row>
    <row r="6" spans="1:4" s="75" customFormat="1" x14ac:dyDescent="0.25">
      <c r="A6" s="258" t="s">
        <v>400</v>
      </c>
      <c r="B6" s="258" t="s">
        <v>404</v>
      </c>
      <c r="C6" s="258" t="s">
        <v>401</v>
      </c>
      <c r="D6" s="259" t="s">
        <v>402</v>
      </c>
    </row>
    <row r="7" spans="1:4" s="260" customFormat="1" x14ac:dyDescent="0.2">
      <c r="A7" s="371" t="s">
        <v>403</v>
      </c>
      <c r="B7" s="372" t="s">
        <v>407</v>
      </c>
      <c r="C7" s="372" t="str">
        <f>'DEV BUDGET'!A10</f>
        <v>Demolition</v>
      </c>
      <c r="D7" s="485" t="s">
        <v>416</v>
      </c>
    </row>
    <row r="8" spans="1:4" s="260" customFormat="1" x14ac:dyDescent="0.2">
      <c r="A8" s="371" t="s">
        <v>403</v>
      </c>
      <c r="B8" s="372" t="s">
        <v>410</v>
      </c>
      <c r="C8" s="372" t="str">
        <f>OPEREXP!A39</f>
        <v xml:space="preserve">     Gas </v>
      </c>
      <c r="D8" s="485" t="s">
        <v>417</v>
      </c>
    </row>
    <row r="9" spans="1:4" s="260" customFormat="1" x14ac:dyDescent="0.2">
      <c r="A9" s="371"/>
      <c r="B9" s="372"/>
      <c r="C9" s="372"/>
      <c r="D9" s="485"/>
    </row>
    <row r="10" spans="1:4" s="260" customFormat="1" x14ac:dyDescent="0.2">
      <c r="A10" s="371"/>
      <c r="B10" s="372"/>
      <c r="C10" s="372"/>
      <c r="D10" s="485"/>
    </row>
    <row r="11" spans="1:4" s="260" customFormat="1" x14ac:dyDescent="0.2">
      <c r="A11" s="371"/>
      <c r="B11" s="372"/>
      <c r="C11" s="372"/>
      <c r="D11" s="485"/>
    </row>
    <row r="12" spans="1:4" s="260" customFormat="1" x14ac:dyDescent="0.2">
      <c r="A12" s="371"/>
      <c r="B12" s="372"/>
      <c r="C12" s="372"/>
      <c r="D12" s="485"/>
    </row>
    <row r="13" spans="1:4" s="260" customFormat="1" x14ac:dyDescent="0.2">
      <c r="A13" s="371"/>
      <c r="B13" s="372"/>
      <c r="C13" s="372"/>
      <c r="D13" s="485"/>
    </row>
    <row r="14" spans="1:4" s="260" customFormat="1" x14ac:dyDescent="0.2">
      <c r="A14" s="371"/>
      <c r="B14" s="372"/>
      <c r="C14" s="372"/>
      <c r="D14" s="485"/>
    </row>
    <row r="15" spans="1:4" s="260" customFormat="1" x14ac:dyDescent="0.2">
      <c r="A15" s="371"/>
      <c r="B15" s="372"/>
      <c r="C15" s="372"/>
      <c r="D15" s="485"/>
    </row>
    <row r="16" spans="1:4" s="260" customFormat="1" x14ac:dyDescent="0.2">
      <c r="A16" s="371"/>
      <c r="B16" s="372"/>
      <c r="C16" s="372"/>
      <c r="D16" s="485"/>
    </row>
    <row r="17" spans="1:4" s="260" customFormat="1" x14ac:dyDescent="0.2">
      <c r="A17" s="371"/>
      <c r="B17" s="372"/>
      <c r="C17" s="372"/>
      <c r="D17" s="485"/>
    </row>
    <row r="18" spans="1:4" s="260" customFormat="1" x14ac:dyDescent="0.2">
      <c r="A18" s="371"/>
      <c r="B18" s="372"/>
      <c r="C18" s="372"/>
      <c r="D18" s="485"/>
    </row>
    <row r="19" spans="1:4" s="260" customFormat="1" x14ac:dyDescent="0.2">
      <c r="A19" s="371"/>
      <c r="B19" s="372"/>
      <c r="C19" s="372"/>
      <c r="D19" s="485"/>
    </row>
    <row r="20" spans="1:4" s="260" customFormat="1" x14ac:dyDescent="0.2">
      <c r="A20" s="371"/>
      <c r="B20" s="372"/>
      <c r="C20" s="372"/>
      <c r="D20" s="485"/>
    </row>
    <row r="21" spans="1:4" s="260" customFormat="1" x14ac:dyDescent="0.2">
      <c r="A21" s="371"/>
      <c r="B21" s="372"/>
      <c r="C21" s="372"/>
      <c r="D21" s="485"/>
    </row>
    <row r="22" spans="1:4" s="260" customFormat="1" x14ac:dyDescent="0.2">
      <c r="A22" s="371"/>
      <c r="B22" s="372"/>
      <c r="C22" s="372"/>
      <c r="D22" s="485"/>
    </row>
    <row r="23" spans="1:4" s="260" customFormat="1" x14ac:dyDescent="0.2">
      <c r="A23" s="371"/>
      <c r="B23" s="372"/>
      <c r="C23" s="372"/>
      <c r="D23" s="485"/>
    </row>
    <row r="24" spans="1:4" s="260" customFormat="1" x14ac:dyDescent="0.2">
      <c r="A24" s="371"/>
      <c r="B24" s="372"/>
      <c r="C24" s="372"/>
      <c r="D24" s="485"/>
    </row>
    <row r="25" spans="1:4" s="260" customFormat="1" x14ac:dyDescent="0.2">
      <c r="A25" s="371"/>
      <c r="B25" s="372"/>
      <c r="C25" s="372"/>
      <c r="D25" s="485"/>
    </row>
    <row r="26" spans="1:4" s="260" customFormat="1" x14ac:dyDescent="0.2">
      <c r="A26" s="371"/>
      <c r="B26" s="372"/>
      <c r="C26" s="372"/>
      <c r="D26" s="485"/>
    </row>
    <row r="27" spans="1:4" s="260" customFormat="1" x14ac:dyDescent="0.2">
      <c r="A27" s="371"/>
      <c r="B27" s="372"/>
      <c r="C27" s="372"/>
      <c r="D27" s="485"/>
    </row>
    <row r="28" spans="1:4" s="260" customFormat="1" x14ac:dyDescent="0.2">
      <c r="A28" s="371"/>
      <c r="B28" s="372"/>
      <c r="C28" s="372"/>
      <c r="D28" s="485"/>
    </row>
    <row r="29" spans="1:4" s="260" customFormat="1" x14ac:dyDescent="0.2">
      <c r="A29" s="371"/>
      <c r="B29" s="372"/>
      <c r="C29" s="372"/>
      <c r="D29" s="485"/>
    </row>
    <row r="30" spans="1:4" s="260" customFormat="1" x14ac:dyDescent="0.2">
      <c r="A30" s="371"/>
      <c r="B30" s="372"/>
      <c r="C30" s="372"/>
      <c r="D30" s="485"/>
    </row>
    <row r="31" spans="1:4" s="260" customFormat="1" x14ac:dyDescent="0.2">
      <c r="A31" s="371"/>
      <c r="B31" s="372"/>
      <c r="C31" s="372"/>
      <c r="D31" s="485"/>
    </row>
    <row r="32" spans="1:4" s="260" customFormat="1" x14ac:dyDescent="0.2">
      <c r="A32" s="371"/>
      <c r="B32" s="372"/>
      <c r="C32" s="372"/>
      <c r="D32" s="485"/>
    </row>
    <row r="33" spans="1:4" s="260" customFormat="1" x14ac:dyDescent="0.2">
      <c r="A33" s="371"/>
      <c r="B33" s="372"/>
      <c r="C33" s="372"/>
      <c r="D33" s="485"/>
    </row>
    <row r="34" spans="1:4" s="260" customFormat="1" x14ac:dyDescent="0.2">
      <c r="A34" s="371"/>
      <c r="B34" s="372"/>
      <c r="C34" s="372"/>
      <c r="D34" s="485"/>
    </row>
    <row r="35" spans="1:4" s="260" customFormat="1" x14ac:dyDescent="0.2">
      <c r="A35" s="371"/>
      <c r="B35" s="372"/>
      <c r="C35" s="372"/>
      <c r="D35" s="485"/>
    </row>
    <row r="36" spans="1:4" s="260" customFormat="1" x14ac:dyDescent="0.2">
      <c r="A36" s="371"/>
      <c r="B36" s="372"/>
      <c r="C36" s="372"/>
      <c r="D36" s="485"/>
    </row>
    <row r="37" spans="1:4" s="260" customFormat="1" x14ac:dyDescent="0.2">
      <c r="A37" s="371"/>
      <c r="B37" s="372"/>
      <c r="C37" s="372"/>
      <c r="D37" s="485"/>
    </row>
    <row r="38" spans="1:4" s="260" customFormat="1" x14ac:dyDescent="0.2">
      <c r="A38" s="371"/>
      <c r="B38" s="372"/>
      <c r="C38" s="372"/>
      <c r="D38" s="485"/>
    </row>
    <row r="39" spans="1:4" s="260" customFormat="1" x14ac:dyDescent="0.2">
      <c r="A39" s="371"/>
      <c r="B39" s="372"/>
      <c r="C39" s="372"/>
      <c r="D39" s="485"/>
    </row>
    <row r="40" spans="1:4" s="260" customFormat="1" x14ac:dyDescent="0.2">
      <c r="A40" s="371"/>
      <c r="B40" s="372"/>
      <c r="C40" s="372"/>
      <c r="D40" s="485"/>
    </row>
    <row r="41" spans="1:4" s="260" customFormat="1" x14ac:dyDescent="0.2">
      <c r="A41" s="371"/>
      <c r="B41" s="372"/>
      <c r="C41" s="372"/>
      <c r="D41" s="485"/>
    </row>
    <row r="42" spans="1:4" s="260" customFormat="1" x14ac:dyDescent="0.2">
      <c r="A42" s="371"/>
      <c r="B42" s="372"/>
      <c r="C42" s="372"/>
      <c r="D42" s="485"/>
    </row>
    <row r="43" spans="1:4" s="260" customFormat="1" x14ac:dyDescent="0.2">
      <c r="A43" s="371"/>
      <c r="B43" s="372"/>
      <c r="C43" s="372"/>
      <c r="D43" s="485"/>
    </row>
    <row r="44" spans="1:4" s="260" customFormat="1" x14ac:dyDescent="0.2">
      <c r="A44" s="371"/>
      <c r="B44" s="372"/>
      <c r="C44" s="372"/>
      <c r="D44" s="485"/>
    </row>
    <row r="45" spans="1:4" s="260" customFormat="1" x14ac:dyDescent="0.2">
      <c r="A45" s="371"/>
      <c r="B45" s="372"/>
      <c r="C45" s="372"/>
      <c r="D45" s="485"/>
    </row>
    <row r="46" spans="1:4" s="260" customFormat="1" x14ac:dyDescent="0.2">
      <c r="A46" s="371"/>
      <c r="B46" s="372"/>
      <c r="C46" s="372"/>
      <c r="D46" s="485"/>
    </row>
    <row r="47" spans="1:4" s="260" customFormat="1" x14ac:dyDescent="0.2">
      <c r="A47" s="371"/>
      <c r="B47" s="372"/>
      <c r="C47" s="372"/>
      <c r="D47" s="485"/>
    </row>
    <row r="48" spans="1:4" s="260" customFormat="1" x14ac:dyDescent="0.2">
      <c r="A48" s="371"/>
      <c r="B48" s="372"/>
      <c r="C48" s="372"/>
      <c r="D48" s="485"/>
    </row>
    <row r="49" spans="1:4" s="260" customFormat="1" x14ac:dyDescent="0.2">
      <c r="A49" s="371"/>
      <c r="B49" s="372"/>
      <c r="C49" s="372"/>
      <c r="D49" s="485"/>
    </row>
    <row r="50" spans="1:4" s="260" customFormat="1" x14ac:dyDescent="0.2">
      <c r="A50" s="373"/>
      <c r="B50" s="374"/>
      <c r="C50" s="374"/>
      <c r="D50" s="486"/>
    </row>
  </sheetData>
  <sheetProtection algorithmName="SHA-512" hashValue="m8iltjxHRmHdRgfy941OxmQqrRTtutWoscf5RABcbG2E3z2fpKRW7iH0qLkh9c+6SOqE2zocA0Esa6ghsKK4pw==" saltValue="QalzWLcGeJIrmduOQIBDeA==" spinCount="100000" sheet="1" objects="1" scenarios="1"/>
  <mergeCells count="2">
    <mergeCell ref="A4:D4"/>
    <mergeCell ref="A2:D2"/>
  </mergeCells>
  <printOptions horizontalCentered="1" verticalCentered="1"/>
  <pageMargins left="0.7" right="0.7" top="0.75" bottom="0.75" header="0.3" footer="0.3"/>
  <pageSetup paperSize="9" scale="73" fitToHeight="2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FF5CB5-8337-4D65-8CB1-0F77BC11F61C}">
          <x14:formula1>
            <xm:f>'FOR OCHCD ONLY - HIDE THIS TAB '!$A$64:$A$72</xm:f>
          </x14:formula1>
          <xm:sqref>B7:B50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T384"/>
  <sheetViews>
    <sheetView tabSelected="1" zoomScaleNormal="100" workbookViewId="0">
      <selection activeCell="B12" sqref="B12"/>
    </sheetView>
  </sheetViews>
  <sheetFormatPr defaultColWidth="0" defaultRowHeight="15.75" x14ac:dyDescent="0.25"/>
  <cols>
    <col min="1" max="1" width="31.6640625" style="4" customWidth="1"/>
    <col min="2" max="2" width="25.88671875" style="4" customWidth="1"/>
    <col min="3" max="3" width="11.21875" style="4" customWidth="1"/>
    <col min="4" max="11" width="8" style="4" hidden="1" customWidth="1"/>
    <col min="12" max="12" width="35.21875" style="4" hidden="1" customWidth="1"/>
    <col min="13" max="13" width="7.77734375" style="4" hidden="1" customWidth="1"/>
    <col min="14" max="14" width="13" style="4" hidden="1" customWidth="1"/>
    <col min="15" max="15" width="12.21875" style="4" hidden="1" customWidth="1"/>
    <col min="16" max="17" width="15.77734375" style="4" hidden="1" customWidth="1"/>
    <col min="18" max="18" width="9.44140625" style="4" hidden="1" customWidth="1"/>
    <col min="19" max="37" width="8" style="4" hidden="1" customWidth="1"/>
    <col min="38" max="38" width="10" style="4" hidden="1" customWidth="1"/>
    <col min="39" max="39" width="29.21875" style="4" hidden="1" customWidth="1"/>
    <col min="40" max="40" width="14.21875" style="4" hidden="1" customWidth="1"/>
    <col min="41" max="41" width="10.77734375" style="4" hidden="1" customWidth="1"/>
    <col min="42" max="42" width="9.77734375" style="4" hidden="1" customWidth="1"/>
    <col min="43" max="43" width="8.77734375" style="4" hidden="1" customWidth="1"/>
    <col min="44" max="44" width="9.21875" style="4" hidden="1" customWidth="1"/>
    <col min="45" max="64" width="8" style="4" hidden="1" customWidth="1"/>
    <col min="65" max="65" width="20.21875" style="4" hidden="1" customWidth="1"/>
    <col min="66" max="66" width="11.77734375" style="4" hidden="1" customWidth="1"/>
    <col min="67" max="71" width="8" style="4" hidden="1" customWidth="1"/>
    <col min="72" max="72" width="9.21875" style="4" hidden="1" customWidth="1"/>
    <col min="73" max="94" width="8" style="4" hidden="1" customWidth="1"/>
    <col min="95" max="95" width="30" style="4" hidden="1" customWidth="1"/>
    <col min="96" max="96" width="13.77734375" style="4" hidden="1" customWidth="1"/>
    <col min="97" max="99" width="9.21875" style="4" hidden="1" customWidth="1"/>
    <col min="100" max="100" width="10" style="4" hidden="1" customWidth="1"/>
    <col min="101" max="101" width="9.21875" style="4" hidden="1" customWidth="1"/>
    <col min="102" max="102" width="9.5546875" style="4" hidden="1" customWidth="1"/>
    <col min="103" max="103" width="9.21875" style="4" hidden="1" customWidth="1"/>
    <col min="104" max="106" width="10" style="4" hidden="1" customWidth="1"/>
    <col min="107" max="107" width="10.77734375" style="4" hidden="1" customWidth="1"/>
    <col min="108" max="108" width="10.21875" style="4" hidden="1" customWidth="1"/>
    <col min="109" max="109" width="12" style="4" hidden="1" customWidth="1"/>
    <col min="110" max="110" width="10.44140625" style="4" hidden="1" customWidth="1"/>
    <col min="111" max="111" width="10.5546875" style="4" hidden="1" customWidth="1"/>
    <col min="112" max="131" width="8" style="4" hidden="1" customWidth="1"/>
    <col min="132" max="132" width="10" style="4" hidden="1" customWidth="1"/>
    <col min="133" max="134" width="9.21875" style="4" hidden="1" customWidth="1"/>
    <col min="135" max="140" width="8" style="4" hidden="1" customWidth="1"/>
    <col min="141" max="141" width="56.77734375" style="4" hidden="1" customWidth="1"/>
    <col min="142" max="142" width="15" style="4" hidden="1" customWidth="1"/>
    <col min="143" max="144" width="15.77734375" style="4" hidden="1" customWidth="1"/>
    <col min="145" max="165" width="8" style="4" hidden="1" customWidth="1"/>
    <col min="166" max="166" width="53.44140625" style="4" hidden="1" customWidth="1"/>
    <col min="167" max="167" width="9" style="4" hidden="1" customWidth="1"/>
    <col min="168" max="173" width="13.5546875" style="4" hidden="1" customWidth="1"/>
    <col min="174" max="194" width="8" style="4" hidden="1" customWidth="1"/>
    <col min="195" max="195" width="53.44140625" style="4" hidden="1" customWidth="1"/>
    <col min="196" max="196" width="9" style="4" hidden="1" customWidth="1"/>
    <col min="197" max="198" width="10.77734375" style="4" hidden="1" customWidth="1"/>
    <col min="199" max="199" width="10" style="4" hidden="1" customWidth="1"/>
    <col min="200" max="200" width="10.77734375" style="4" hidden="1" customWidth="1"/>
    <col min="201" max="201" width="7.21875" style="4" hidden="1" customWidth="1"/>
    <col min="202" max="202" width="10.77734375" style="4" hidden="1" customWidth="1"/>
    <col min="203" max="16384" width="8" style="4" hidden="1"/>
  </cols>
  <sheetData>
    <row r="2" spans="1:2" ht="18.75" x14ac:dyDescent="0.3">
      <c r="A2" s="517" t="s">
        <v>38</v>
      </c>
      <c r="B2" s="518"/>
    </row>
    <row r="3" spans="1:2" x14ac:dyDescent="0.25">
      <c r="A3" s="315" t="s">
        <v>39</v>
      </c>
      <c r="B3" s="316">
        <v>1</v>
      </c>
    </row>
    <row r="4" spans="1:2" x14ac:dyDescent="0.25">
      <c r="A4" s="467" t="s">
        <v>40</v>
      </c>
      <c r="B4" s="317">
        <v>45741</v>
      </c>
    </row>
    <row r="5" spans="1:2" x14ac:dyDescent="0.25">
      <c r="A5" s="467"/>
      <c r="B5" s="468"/>
    </row>
    <row r="6" spans="1:2" ht="18.75" x14ac:dyDescent="0.3">
      <c r="A6" s="513" t="s">
        <v>41</v>
      </c>
      <c r="B6" s="514"/>
    </row>
    <row r="7" spans="1:2" x14ac:dyDescent="0.25">
      <c r="A7" s="467"/>
      <c r="B7" s="468"/>
    </row>
    <row r="8" spans="1:2" x14ac:dyDescent="0.25">
      <c r="A8" s="515" t="s">
        <v>42</v>
      </c>
      <c r="B8" s="516"/>
    </row>
    <row r="9" spans="1:2" x14ac:dyDescent="0.25">
      <c r="A9" s="467"/>
      <c r="B9" s="468"/>
    </row>
    <row r="10" spans="1:2" s="6" customFormat="1" ht="18.75" x14ac:dyDescent="0.3">
      <c r="A10" s="513" t="s">
        <v>43</v>
      </c>
      <c r="B10" s="514"/>
    </row>
    <row r="11" spans="1:2" s="6" customFormat="1" x14ac:dyDescent="0.25">
      <c r="A11" s="88"/>
      <c r="B11" s="318"/>
    </row>
    <row r="12" spans="1:2" s="6" customFormat="1" x14ac:dyDescent="0.25">
      <c r="A12" s="135" t="s">
        <v>44</v>
      </c>
      <c r="B12" s="103"/>
    </row>
    <row r="13" spans="1:2" x14ac:dyDescent="0.25">
      <c r="A13" s="467" t="s">
        <v>45</v>
      </c>
      <c r="B13" s="422"/>
    </row>
    <row r="14" spans="1:2" x14ac:dyDescent="0.25">
      <c r="A14" s="467" t="s">
        <v>47</v>
      </c>
      <c r="B14" s="423"/>
    </row>
    <row r="15" spans="1:2" x14ac:dyDescent="0.25">
      <c r="A15" s="467" t="s">
        <v>48</v>
      </c>
      <c r="B15" s="423"/>
    </row>
    <row r="16" spans="1:2" x14ac:dyDescent="0.25">
      <c r="A16" s="467" t="s">
        <v>49</v>
      </c>
      <c r="B16" s="423"/>
    </row>
    <row r="17" spans="1:3" x14ac:dyDescent="0.25">
      <c r="A17" s="467" t="s">
        <v>50</v>
      </c>
      <c r="B17" s="424"/>
    </row>
    <row r="18" spans="1:3" x14ac:dyDescent="0.25">
      <c r="A18" s="467" t="s">
        <v>443</v>
      </c>
      <c r="B18" s="423"/>
      <c r="C18" s="451"/>
    </row>
    <row r="19" spans="1:3" x14ac:dyDescent="0.25">
      <c r="A19" s="467" t="s">
        <v>51</v>
      </c>
      <c r="B19" s="425"/>
    </row>
    <row r="20" spans="1:3" x14ac:dyDescent="0.25">
      <c r="A20" s="467" t="s">
        <v>52</v>
      </c>
      <c r="B20" s="425"/>
    </row>
    <row r="21" spans="1:3" s="6" customFormat="1" x14ac:dyDescent="0.25">
      <c r="A21" s="467" t="s">
        <v>359</v>
      </c>
      <c r="B21" s="449"/>
    </row>
    <row r="22" spans="1:3" s="6" customFormat="1" x14ac:dyDescent="0.25">
      <c r="A22" s="467" t="s">
        <v>432</v>
      </c>
      <c r="B22" s="449"/>
    </row>
    <row r="23" spans="1:3" s="6" customFormat="1" x14ac:dyDescent="0.25">
      <c r="A23" s="467" t="s">
        <v>433</v>
      </c>
      <c r="B23" s="450"/>
    </row>
    <row r="24" spans="1:3" s="6" customFormat="1" x14ac:dyDescent="0.25">
      <c r="A24" s="467"/>
      <c r="B24" s="426"/>
    </row>
    <row r="25" spans="1:3" x14ac:dyDescent="0.25">
      <c r="A25" s="135" t="s">
        <v>422</v>
      </c>
      <c r="B25" s="433"/>
    </row>
    <row r="26" spans="1:3" x14ac:dyDescent="0.25">
      <c r="A26" s="467" t="s">
        <v>13</v>
      </c>
      <c r="B26" s="427"/>
    </row>
    <row r="27" spans="1:3" x14ac:dyDescent="0.25">
      <c r="A27" s="467" t="s">
        <v>53</v>
      </c>
      <c r="B27" s="428"/>
    </row>
    <row r="28" spans="1:3" x14ac:dyDescent="0.25">
      <c r="A28" s="467" t="s">
        <v>54</v>
      </c>
      <c r="B28" s="428"/>
    </row>
    <row r="29" spans="1:3" x14ac:dyDescent="0.25">
      <c r="A29" s="467" t="s">
        <v>55</v>
      </c>
      <c r="B29" s="428"/>
    </row>
    <row r="30" spans="1:3" x14ac:dyDescent="0.25">
      <c r="A30" s="467" t="s">
        <v>56</v>
      </c>
      <c r="B30" s="428"/>
    </row>
    <row r="31" spans="1:3" x14ac:dyDescent="0.25">
      <c r="A31" s="467" t="s">
        <v>434</v>
      </c>
      <c r="B31" s="429"/>
    </row>
    <row r="32" spans="1:3" x14ac:dyDescent="0.25">
      <c r="A32" s="98" t="s">
        <v>423</v>
      </c>
      <c r="B32" s="389">
        <f>SUM(B26:B31)</f>
        <v>0</v>
      </c>
    </row>
    <row r="33" spans="1:2" hidden="1" x14ac:dyDescent="0.25">
      <c r="A33" s="319"/>
      <c r="B33" s="7"/>
    </row>
    <row r="34" spans="1:2" hidden="1" x14ac:dyDescent="0.25">
      <c r="A34" s="319"/>
      <c r="B34" s="7"/>
    </row>
    <row r="35" spans="1:2" hidden="1" x14ac:dyDescent="0.25">
      <c r="A35" s="319"/>
      <c r="B35" s="7"/>
    </row>
    <row r="36" spans="1:2" hidden="1" x14ac:dyDescent="0.25">
      <c r="A36" s="319"/>
      <c r="B36" s="7"/>
    </row>
    <row r="37" spans="1:2" hidden="1" x14ac:dyDescent="0.25">
      <c r="A37" s="319"/>
      <c r="B37" s="7"/>
    </row>
    <row r="38" spans="1:2" hidden="1" x14ac:dyDescent="0.25">
      <c r="A38" s="319"/>
      <c r="B38" s="7"/>
    </row>
    <row r="39" spans="1:2" hidden="1" x14ac:dyDescent="0.25">
      <c r="A39" s="319"/>
      <c r="B39" s="7"/>
    </row>
    <row r="40" spans="1:2" hidden="1" x14ac:dyDescent="0.25">
      <c r="A40" s="319"/>
      <c r="B40" s="7"/>
    </row>
    <row r="41" spans="1:2" hidden="1" x14ac:dyDescent="0.25">
      <c r="B41" s="7"/>
    </row>
    <row r="42" spans="1:2" hidden="1" x14ac:dyDescent="0.25">
      <c r="A42" s="320" t="s">
        <v>57</v>
      </c>
      <c r="B42" s="321" t="e">
        <v>#VALUE!</v>
      </c>
    </row>
    <row r="43" spans="1:2" hidden="1" x14ac:dyDescent="0.25">
      <c r="A43" s="322" t="s">
        <v>58</v>
      </c>
      <c r="B43" s="323">
        <v>0.03</v>
      </c>
    </row>
    <row r="44" spans="1:2" hidden="1" x14ac:dyDescent="0.25">
      <c r="A44" s="322" t="s">
        <v>59</v>
      </c>
      <c r="B44" s="324">
        <v>0</v>
      </c>
    </row>
    <row r="45" spans="1:2" hidden="1" x14ac:dyDescent="0.25">
      <c r="A45" s="322" t="s">
        <v>60</v>
      </c>
      <c r="B45" s="325">
        <v>0</v>
      </c>
    </row>
    <row r="46" spans="1:2" hidden="1" x14ac:dyDescent="0.25">
      <c r="A46" s="326" t="s">
        <v>61</v>
      </c>
      <c r="B46" s="327">
        <v>0</v>
      </c>
    </row>
    <row r="47" spans="1:2" hidden="1" x14ac:dyDescent="0.25">
      <c r="A47" s="322" t="s">
        <v>62</v>
      </c>
      <c r="B47" s="328" t="s">
        <v>63</v>
      </c>
    </row>
    <row r="48" spans="1:2" hidden="1" x14ac:dyDescent="0.25">
      <c r="A48" s="322" t="s">
        <v>64</v>
      </c>
      <c r="B48" s="329">
        <v>1.1499999999999999</v>
      </c>
    </row>
    <row r="49" spans="1:2" hidden="1" x14ac:dyDescent="0.25">
      <c r="A49" s="330" t="s">
        <v>65</v>
      </c>
      <c r="B49" s="331">
        <v>0</v>
      </c>
    </row>
    <row r="50" spans="1:2" hidden="1" x14ac:dyDescent="0.25">
      <c r="A50" s="330" t="s">
        <v>66</v>
      </c>
      <c r="B50" s="332" t="e">
        <v>#VALUE!</v>
      </c>
    </row>
    <row r="51" spans="1:2" hidden="1" x14ac:dyDescent="0.25">
      <c r="A51" s="330" t="s">
        <v>65</v>
      </c>
      <c r="B51" s="333">
        <v>0</v>
      </c>
    </row>
    <row r="52" spans="1:2" hidden="1" x14ac:dyDescent="0.25"/>
    <row r="81" spans="2:2" x14ac:dyDescent="0.25">
      <c r="B81" s="334"/>
    </row>
    <row r="84" spans="2:2" x14ac:dyDescent="0.25">
      <c r="B84" s="334"/>
    </row>
    <row r="85" spans="2:2" x14ac:dyDescent="0.25">
      <c r="B85" s="334"/>
    </row>
    <row r="86" spans="2:2" x14ac:dyDescent="0.25">
      <c r="B86" s="7"/>
    </row>
    <row r="87" spans="2:2" x14ac:dyDescent="0.25">
      <c r="B87" s="334"/>
    </row>
    <row r="88" spans="2:2" x14ac:dyDescent="0.25">
      <c r="B88" s="334"/>
    </row>
    <row r="100" spans="1:2" x14ac:dyDescent="0.25">
      <c r="A100" s="8"/>
      <c r="B100" s="8"/>
    </row>
    <row r="101" spans="1:2" x14ac:dyDescent="0.25">
      <c r="A101" s="8"/>
      <c r="B101" s="8"/>
    </row>
    <row r="107" spans="1:2" x14ac:dyDescent="0.25">
      <c r="A107" s="9"/>
      <c r="B107" s="9"/>
    </row>
    <row r="117" spans="1:2" x14ac:dyDescent="0.25">
      <c r="A117" s="9"/>
      <c r="B117" s="9"/>
    </row>
    <row r="126" spans="1:2" x14ac:dyDescent="0.25">
      <c r="A126" s="9"/>
      <c r="B126" s="9"/>
    </row>
    <row r="128" spans="1:2" x14ac:dyDescent="0.25">
      <c r="A128" s="9"/>
      <c r="B128" s="9"/>
    </row>
    <row r="130" spans="1:2" x14ac:dyDescent="0.25">
      <c r="A130" s="9"/>
      <c r="B130" s="9"/>
    </row>
    <row r="136" spans="1:2" x14ac:dyDescent="0.25">
      <c r="A136" s="9"/>
      <c r="B136" s="9"/>
    </row>
    <row r="145" spans="1:2" x14ac:dyDescent="0.25">
      <c r="A145" s="9"/>
      <c r="B145" s="9"/>
    </row>
    <row r="153" spans="1:2" x14ac:dyDescent="0.25">
      <c r="A153" s="9"/>
      <c r="B153" s="9"/>
    </row>
    <row r="163" spans="1:2" x14ac:dyDescent="0.25">
      <c r="A163" s="9"/>
      <c r="B163" s="9"/>
    </row>
    <row r="167" spans="1:2" x14ac:dyDescent="0.25">
      <c r="A167" s="5"/>
      <c r="B167" s="5"/>
    </row>
    <row r="218" spans="1:2" x14ac:dyDescent="0.25">
      <c r="A218" s="8"/>
      <c r="B218" s="8"/>
    </row>
    <row r="352" spans="1:2" x14ac:dyDescent="0.25">
      <c r="A352" s="8"/>
      <c r="B352" s="8"/>
    </row>
    <row r="369" spans="1:2" x14ac:dyDescent="0.25">
      <c r="A369" s="335"/>
      <c r="B369" s="335"/>
    </row>
    <row r="370" spans="1:2" x14ac:dyDescent="0.25">
      <c r="A370" s="335"/>
      <c r="B370" s="335"/>
    </row>
    <row r="371" spans="1:2" x14ac:dyDescent="0.25">
      <c r="A371" s="9"/>
      <c r="B371" s="9"/>
    </row>
    <row r="373" spans="1:2" x14ac:dyDescent="0.25">
      <c r="A373" s="335"/>
      <c r="B373" s="335"/>
    </row>
    <row r="374" spans="1:2" x14ac:dyDescent="0.25">
      <c r="A374" s="9"/>
      <c r="B374" s="9"/>
    </row>
    <row r="379" spans="1:2" x14ac:dyDescent="0.25">
      <c r="A379" s="9"/>
      <c r="B379" s="9"/>
    </row>
    <row r="382" spans="1:2" x14ac:dyDescent="0.25">
      <c r="A382" s="9"/>
      <c r="B382" s="9"/>
    </row>
    <row r="384" spans="1:2" x14ac:dyDescent="0.25">
      <c r="A384" s="9"/>
      <c r="B384" s="9"/>
    </row>
  </sheetData>
  <sheetProtection algorithmName="SHA-512" hashValue="IlSQvPZXEcdwAgHoMPTZtLAsrRmfEY1o1sTa1DENO3Cc2tE9dD7MkcMMijWNYfJoDVwBmOIHQo/vg+gvKAiGVQ==" saltValue="rpw+7HruDfx2FA3PyK1Phg==" spinCount="100000" sheet="1" objects="1" scenarios="1"/>
  <mergeCells count="4">
    <mergeCell ref="A10:B10"/>
    <mergeCell ref="A6:B6"/>
    <mergeCell ref="A8:B8"/>
    <mergeCell ref="A2:B2"/>
  </mergeCells>
  <phoneticPr fontId="2" type="noConversion"/>
  <dataValidations disablePrompts="1" count="2">
    <dataValidation type="list" allowBlank="1" showInputMessage="1" showErrorMessage="1" sqref="B21" xr:uid="{A9F0789E-D188-4948-A2E0-B3CC1A6C4097}">
      <formula1>"4%,9%"</formula1>
    </dataValidation>
    <dataValidation type="list" allowBlank="1" showInputMessage="1" showErrorMessage="1" sqref="B23 B22" xr:uid="{4F0E15C1-E249-4050-9840-B5972E88B4AD}">
      <formula1>"Yes, No"</formula1>
    </dataValidation>
  </dataValidations>
  <printOptions horizontalCentered="1" verticalCentered="1"/>
  <pageMargins left="0.75" right="0.75" top="1" bottom="1" header="0.5" footer="0.5"/>
  <pageSetup orientation="portrait" r:id="rId1"/>
  <headerFooter>
    <oddHeader xml:space="preserve">&amp;L&amp;"Calibri,Bold"Exhibit 4.03
Development Financial Pro Forma
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E42587B-D985-49F8-9EC1-DE9C5313F90B}">
          <x14:formula1>
            <xm:f>'FOR OCHCD ONLY - HIDE THIS TAB '!$B$37:$B$39</xm:f>
          </x14:formula1>
          <xm:sqref>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5426"/>
  <sheetViews>
    <sheetView zoomScale="68" zoomScaleNormal="68" zoomScalePageLayoutView="56" workbookViewId="0">
      <selection activeCell="G25" sqref="G25"/>
    </sheetView>
  </sheetViews>
  <sheetFormatPr defaultColWidth="0" defaultRowHeight="18" customHeight="1" x14ac:dyDescent="0.25"/>
  <cols>
    <col min="1" max="1" width="42.77734375" style="4" customWidth="1"/>
    <col min="2" max="2" width="6" style="4" customWidth="1"/>
    <col min="3" max="3" width="16.5546875" style="14" bestFit="1" customWidth="1"/>
    <col min="4" max="4" width="18.77734375" style="14" customWidth="1"/>
    <col min="5" max="5" width="12.77734375" style="14" customWidth="1"/>
    <col min="6" max="7" width="12.77734375" style="4" customWidth="1"/>
    <col min="8" max="8" width="12.77734375" style="21" customWidth="1"/>
    <col min="9" max="9" width="7.21875" style="21" customWidth="1"/>
    <col min="10" max="10" width="17.21875" style="14" customWidth="1"/>
    <col min="11" max="11" width="17.6640625" style="14" customWidth="1"/>
    <col min="12" max="12" width="48.21875" style="4" customWidth="1"/>
    <col min="13" max="13" width="7" style="4" customWidth="1"/>
    <col min="14" max="14" width="0" style="4" hidden="1" customWidth="1"/>
    <col min="15" max="16384" width="7" style="4" hidden="1"/>
  </cols>
  <sheetData>
    <row r="1" spans="1:13" ht="18" customHeight="1" x14ac:dyDescent="0.25">
      <c r="A1" s="11"/>
      <c r="B1" s="11"/>
      <c r="C1" s="12"/>
      <c r="D1" s="12"/>
      <c r="E1" s="12"/>
      <c r="F1" s="11"/>
      <c r="G1" s="11"/>
      <c r="H1" s="13"/>
      <c r="I1" s="13"/>
      <c r="J1" s="12"/>
      <c r="K1" s="12"/>
      <c r="L1" s="11"/>
    </row>
    <row r="2" spans="1:13" s="6" customFormat="1" ht="18.75" x14ac:dyDescent="0.3">
      <c r="A2" s="519" t="s">
        <v>393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1"/>
    </row>
    <row r="3" spans="1:13" ht="18" customHeight="1" x14ac:dyDescent="0.25">
      <c r="A3" s="467"/>
      <c r="B3" s="388"/>
      <c r="C3" s="16"/>
      <c r="D3" s="16"/>
      <c r="E3" s="16"/>
      <c r="F3" s="17"/>
      <c r="G3" s="388"/>
      <c r="H3" s="20"/>
      <c r="I3" s="20"/>
      <c r="J3" s="24"/>
      <c r="K3" s="160"/>
      <c r="L3" s="468"/>
    </row>
    <row r="4" spans="1:13" ht="18" customHeight="1" x14ac:dyDescent="0.25">
      <c r="A4" s="90" t="s">
        <v>46</v>
      </c>
      <c r="B4" s="477"/>
      <c r="C4" s="182" t="s">
        <v>67</v>
      </c>
      <c r="D4" s="183" t="s">
        <v>68</v>
      </c>
      <c r="E4" s="183" t="s">
        <v>69</v>
      </c>
      <c r="F4" s="183" t="s">
        <v>70</v>
      </c>
      <c r="G4" s="183" t="s">
        <v>70</v>
      </c>
      <c r="H4" s="183" t="s">
        <v>71</v>
      </c>
      <c r="I4" s="183"/>
      <c r="J4" s="184">
        <v>0.09</v>
      </c>
      <c r="K4" s="185">
        <v>0.04</v>
      </c>
      <c r="L4" s="522" t="s">
        <v>420</v>
      </c>
    </row>
    <row r="5" spans="1:13" ht="18" customHeight="1" x14ac:dyDescent="0.25">
      <c r="A5" s="467"/>
      <c r="B5" s="388"/>
      <c r="C5" s="186" t="s">
        <v>72</v>
      </c>
      <c r="D5" s="187" t="s">
        <v>73</v>
      </c>
      <c r="E5" s="187" t="s">
        <v>74</v>
      </c>
      <c r="F5" s="187" t="s">
        <v>75</v>
      </c>
      <c r="G5" s="187" t="s">
        <v>76</v>
      </c>
      <c r="H5" s="187" t="s">
        <v>77</v>
      </c>
      <c r="I5" s="187"/>
      <c r="J5" s="187" t="s">
        <v>78</v>
      </c>
      <c r="K5" s="188" t="s">
        <v>78</v>
      </c>
      <c r="L5" s="522"/>
    </row>
    <row r="6" spans="1:13" ht="18" customHeight="1" x14ac:dyDescent="0.25">
      <c r="A6" s="467"/>
      <c r="B6" s="388"/>
      <c r="C6" s="478"/>
      <c r="D6" s="478"/>
      <c r="E6" s="478"/>
      <c r="F6" s="478"/>
      <c r="G6" s="478"/>
      <c r="H6" s="478"/>
      <c r="I6" s="478"/>
      <c r="J6" s="478"/>
      <c r="K6" s="189"/>
      <c r="L6" s="468"/>
    </row>
    <row r="7" spans="1:13" ht="18" customHeight="1" x14ac:dyDescent="0.25">
      <c r="A7" s="467"/>
      <c r="B7" s="388"/>
      <c r="C7" s="15"/>
      <c r="D7" s="16"/>
      <c r="E7" s="16"/>
      <c r="F7" s="17"/>
      <c r="G7" s="479"/>
      <c r="H7" s="19"/>
      <c r="I7" s="19"/>
      <c r="J7" s="343" t="s">
        <v>343</v>
      </c>
      <c r="K7" s="344"/>
      <c r="L7" s="468"/>
    </row>
    <row r="8" spans="1:13" ht="18" customHeight="1" x14ac:dyDescent="0.25">
      <c r="A8" s="174" t="s">
        <v>79</v>
      </c>
      <c r="B8" s="78"/>
      <c r="C8" s="79"/>
      <c r="D8" s="80"/>
      <c r="E8" s="80"/>
      <c r="F8" s="81"/>
      <c r="G8" s="78"/>
      <c r="H8" s="82"/>
      <c r="I8" s="82"/>
      <c r="J8" s="121"/>
      <c r="K8" s="121"/>
      <c r="L8" s="387"/>
    </row>
    <row r="9" spans="1:13" ht="18" customHeight="1" x14ac:dyDescent="0.25">
      <c r="A9" s="480" t="s">
        <v>80</v>
      </c>
      <c r="B9" s="388"/>
      <c r="C9" s="339"/>
      <c r="D9" s="26" t="str">
        <f>IFERROR($C9/RENT!$F$69," ")</f>
        <v xml:space="preserve"> </v>
      </c>
      <c r="E9" s="26" t="str">
        <f>IFERROR($C9/RENT!$K$69," ")</f>
        <v xml:space="preserve"> </v>
      </c>
      <c r="F9" s="142" t="str">
        <f>IFERROR($C9/'INSTRUCTIONS AND INPUT'!$B$19," ")</f>
        <v xml:space="preserve"> </v>
      </c>
      <c r="G9" s="142" t="str">
        <f>IFERROR($C9/'INSTRUCTIONS AND INPUT'!$B$20," ")</f>
        <v xml:space="preserve"> </v>
      </c>
      <c r="H9" s="20" t="str">
        <f>IFERROR(C9/$C$113," ")</f>
        <v xml:space="preserve"> </v>
      </c>
      <c r="I9" s="20"/>
      <c r="J9" s="345" t="s">
        <v>81</v>
      </c>
      <c r="K9" s="380" t="s">
        <v>81</v>
      </c>
      <c r="L9" s="421"/>
    </row>
    <row r="10" spans="1:13" ht="18" customHeight="1" x14ac:dyDescent="0.25">
      <c r="A10" s="104" t="s">
        <v>82</v>
      </c>
      <c r="B10" s="388"/>
      <c r="C10" s="339"/>
      <c r="D10" s="26" t="str">
        <f>IFERROR($C10/RENT!$F$69," ")</f>
        <v xml:space="preserve"> </v>
      </c>
      <c r="E10" s="26" t="str">
        <f>IFERROR($C10/RENT!$K$69," ")</f>
        <v xml:space="preserve"> </v>
      </c>
      <c r="F10" s="142" t="str">
        <f>IFERROR($C10/'INSTRUCTIONS AND INPUT'!$B$19," ")</f>
        <v xml:space="preserve"> </v>
      </c>
      <c r="G10" s="142" t="str">
        <f>IFERROR($C10/'INSTRUCTIONS AND INPUT'!$B$20," ")</f>
        <v xml:space="preserve"> </v>
      </c>
      <c r="H10" s="161" t="str">
        <f>IFERROR(C10/$C$113," ")</f>
        <v xml:space="preserve"> </v>
      </c>
      <c r="I10" s="20"/>
      <c r="J10" s="346" t="s">
        <v>81</v>
      </c>
      <c r="K10" s="381" t="s">
        <v>81</v>
      </c>
      <c r="L10" s="421"/>
    </row>
    <row r="11" spans="1:13" ht="18" customHeight="1" x14ac:dyDescent="0.25">
      <c r="A11" s="104" t="s">
        <v>83</v>
      </c>
      <c r="B11" s="388"/>
      <c r="C11" s="339"/>
      <c r="D11" s="26" t="str">
        <f>IFERROR($C11/RENT!$F$69," ")</f>
        <v xml:space="preserve"> </v>
      </c>
      <c r="E11" s="26" t="str">
        <f>IFERROR($C11/RENT!$K$69," ")</f>
        <v xml:space="preserve"> </v>
      </c>
      <c r="F11" s="142" t="str">
        <f>IFERROR($C11/'INSTRUCTIONS AND INPUT'!$B$19," ")</f>
        <v xml:space="preserve"> </v>
      </c>
      <c r="G11" s="142" t="str">
        <f>IFERROR($C11/'INSTRUCTIONS AND INPUT'!$B$20," ")</f>
        <v xml:space="preserve"> </v>
      </c>
      <c r="H11" s="161" t="str">
        <f>IFERROR(C11/$C$113," ")</f>
        <v xml:space="preserve"> </v>
      </c>
      <c r="I11" s="20"/>
      <c r="J11" s="346" t="s">
        <v>81</v>
      </c>
      <c r="K11" s="381" t="s">
        <v>81</v>
      </c>
      <c r="L11" s="421"/>
    </row>
    <row r="12" spans="1:13" ht="18" customHeight="1" x14ac:dyDescent="0.25">
      <c r="A12" s="104" t="s">
        <v>84</v>
      </c>
      <c r="B12" s="388"/>
      <c r="C12" s="339"/>
      <c r="D12" s="26" t="str">
        <f>IFERROR($C12/RENT!$F$69," ")</f>
        <v xml:space="preserve"> </v>
      </c>
      <c r="E12" s="26" t="str">
        <f>IFERROR($C12/RENT!$K$69," ")</f>
        <v xml:space="preserve"> </v>
      </c>
      <c r="F12" s="142" t="str">
        <f>IFERROR($C12/'INSTRUCTIONS AND INPUT'!$B$19," ")</f>
        <v xml:space="preserve"> </v>
      </c>
      <c r="G12" s="142" t="str">
        <f>IFERROR($C12/'INSTRUCTIONS AND INPUT'!$B$20," ")</f>
        <v xml:space="preserve"> </v>
      </c>
      <c r="H12" s="161" t="str">
        <f>IFERROR(C12/$C$113," ")</f>
        <v xml:space="preserve"> </v>
      </c>
      <c r="I12" s="20"/>
      <c r="J12" s="346" t="s">
        <v>81</v>
      </c>
      <c r="K12" s="381" t="s">
        <v>81</v>
      </c>
      <c r="L12" s="421"/>
      <c r="M12"/>
    </row>
    <row r="13" spans="1:13" ht="15.75" x14ac:dyDescent="0.25">
      <c r="A13" s="162" t="s">
        <v>85</v>
      </c>
      <c r="B13" s="481"/>
      <c r="C13" s="29">
        <f t="shared" ref="C13:H13" si="0">SUM(C9:C12)</f>
        <v>0</v>
      </c>
      <c r="D13" s="163">
        <f t="shared" si="0"/>
        <v>0</v>
      </c>
      <c r="E13" s="163">
        <f t="shared" si="0"/>
        <v>0</v>
      </c>
      <c r="F13" s="164">
        <f t="shared" si="0"/>
        <v>0</v>
      </c>
      <c r="G13" s="164">
        <f t="shared" si="0"/>
        <v>0</v>
      </c>
      <c r="H13" s="165">
        <f t="shared" si="0"/>
        <v>0</v>
      </c>
      <c r="I13" s="20"/>
      <c r="J13" s="146">
        <f>SUM(J9:J12)</f>
        <v>0</v>
      </c>
      <c r="K13" s="382">
        <f t="shared" ref="K13" si="1">SUM(K9:K12)</f>
        <v>0</v>
      </c>
      <c r="L13" s="419"/>
      <c r="M13"/>
    </row>
    <row r="14" spans="1:13" ht="18" customHeight="1" x14ac:dyDescent="0.25">
      <c r="A14" s="104" t="s">
        <v>86</v>
      </c>
      <c r="B14" s="388"/>
      <c r="C14" s="340"/>
      <c r="D14" s="26" t="str">
        <f>IFERROR($C14/RENT!$F$69," ")</f>
        <v xml:space="preserve"> </v>
      </c>
      <c r="E14" s="26" t="str">
        <f>IFERROR($C14/RENT!$K$69," ")</f>
        <v xml:space="preserve"> </v>
      </c>
      <c r="F14" s="142" t="str">
        <f>IFERROR($C14/'INSTRUCTIONS AND INPUT'!$B$19," ")</f>
        <v xml:space="preserve"> </v>
      </c>
      <c r="G14" s="142" t="str">
        <f>IFERROR($C14/'INSTRUCTIONS AND INPUT'!$B$20," ")</f>
        <v xml:space="preserve"> </v>
      </c>
      <c r="H14" s="20" t="str">
        <f>IFERROR(C14/$C$113," ")</f>
        <v xml:space="preserve"> </v>
      </c>
      <c r="I14" s="20"/>
      <c r="J14" s="346" t="s">
        <v>81</v>
      </c>
      <c r="K14" s="381">
        <v>0</v>
      </c>
      <c r="L14" s="421"/>
      <c r="M14"/>
    </row>
    <row r="15" spans="1:13" ht="18" customHeight="1" x14ac:dyDescent="0.25">
      <c r="A15" s="104" t="s">
        <v>87</v>
      </c>
      <c r="B15" s="388"/>
      <c r="C15" s="340"/>
      <c r="D15" s="26" t="str">
        <f>IFERROR($C15/RENT!$F$69," ")</f>
        <v xml:space="preserve"> </v>
      </c>
      <c r="E15" s="26" t="str">
        <f>IFERROR($C15/RENT!$K$69," ")</f>
        <v xml:space="preserve"> </v>
      </c>
      <c r="F15" s="142" t="str">
        <f>IFERROR($C15/'INSTRUCTIONS AND INPUT'!$B$19," ")</f>
        <v xml:space="preserve"> </v>
      </c>
      <c r="G15" s="142" t="str">
        <f>IFERROR($C15/'INSTRUCTIONS AND INPUT'!$B$20," ")</f>
        <v xml:space="preserve"> </v>
      </c>
      <c r="H15" s="20" t="str">
        <f>IFERROR(C15/$C$113," ")</f>
        <v xml:space="preserve"> </v>
      </c>
      <c r="I15" s="20"/>
      <c r="J15" s="347">
        <f>C15</f>
        <v>0</v>
      </c>
      <c r="K15" s="383">
        <f>C15</f>
        <v>0</v>
      </c>
      <c r="L15" s="421"/>
      <c r="M15"/>
    </row>
    <row r="16" spans="1:13" ht="18" customHeight="1" x14ac:dyDescent="0.25">
      <c r="A16" s="162" t="s">
        <v>88</v>
      </c>
      <c r="B16" s="388"/>
      <c r="C16" s="30">
        <f t="shared" ref="C16" si="2">C14+C15</f>
        <v>0</v>
      </c>
      <c r="D16" s="163" t="str">
        <f>IFERROR(D14+D15," ")</f>
        <v xml:space="preserve"> </v>
      </c>
      <c r="E16" s="163" t="str">
        <f>IFERROR(E14+E15," ")</f>
        <v xml:space="preserve"> </v>
      </c>
      <c r="F16" s="163" t="str">
        <f t="shared" ref="F16:H16" si="3">IFERROR(F14+F15," ")</f>
        <v xml:space="preserve"> </v>
      </c>
      <c r="G16" s="163" t="str">
        <f t="shared" si="3"/>
        <v xml:space="preserve"> </v>
      </c>
      <c r="H16" s="163" t="str">
        <f t="shared" si="3"/>
        <v xml:space="preserve"> </v>
      </c>
      <c r="I16" s="20"/>
      <c r="J16" s="147">
        <f>J15</f>
        <v>0</v>
      </c>
      <c r="K16" s="151">
        <f>K15+K14</f>
        <v>0</v>
      </c>
      <c r="L16" s="419"/>
      <c r="M16"/>
    </row>
    <row r="17" spans="1:13" ht="18" customHeight="1" x14ac:dyDescent="0.25">
      <c r="A17" s="162" t="s">
        <v>89</v>
      </c>
      <c r="B17" s="388"/>
      <c r="C17" s="30">
        <f t="shared" ref="C17" si="4">C13+C16</f>
        <v>0</v>
      </c>
      <c r="D17" s="163" t="str">
        <f>IFERROR(D13+D16," ")</f>
        <v xml:space="preserve"> </v>
      </c>
      <c r="E17" s="163" t="str">
        <f t="shared" ref="E17:H17" si="5">IFERROR(E13+E16," ")</f>
        <v xml:space="preserve"> </v>
      </c>
      <c r="F17" s="163" t="str">
        <f t="shared" si="5"/>
        <v xml:space="preserve"> </v>
      </c>
      <c r="G17" s="163" t="str">
        <f t="shared" si="5"/>
        <v xml:space="preserve"> </v>
      </c>
      <c r="H17" s="163" t="str">
        <f t="shared" si="5"/>
        <v xml:space="preserve"> </v>
      </c>
      <c r="I17" s="20"/>
      <c r="J17" s="148">
        <f>J13+J16</f>
        <v>0</v>
      </c>
      <c r="K17" s="382">
        <f>K13+K16</f>
        <v>0</v>
      </c>
      <c r="L17" s="419"/>
      <c r="M17"/>
    </row>
    <row r="18" spans="1:13" ht="18" customHeight="1" x14ac:dyDescent="0.25">
      <c r="A18" s="104" t="s">
        <v>90</v>
      </c>
      <c r="B18" s="388"/>
      <c r="C18" s="340"/>
      <c r="D18" s="26" t="str">
        <f>IFERROR($C18/RENT!$F$69," ")</f>
        <v xml:space="preserve"> </v>
      </c>
      <c r="E18" s="26" t="str">
        <f>IFERROR($C18/RENT!$K$69," ")</f>
        <v xml:space="preserve"> </v>
      </c>
      <c r="F18" s="142" t="str">
        <f>IFERROR($C18/'INSTRUCTIONS AND INPUT'!$B$19," ")</f>
        <v xml:space="preserve"> </v>
      </c>
      <c r="G18" s="142" t="str">
        <f>IFERROR($C18/'INSTRUCTIONS AND INPUT'!$B$20," ")</f>
        <v xml:space="preserve"> </v>
      </c>
      <c r="H18" s="20" t="str">
        <f>IFERROR(C18/$C$113," ")</f>
        <v xml:space="preserve"> </v>
      </c>
      <c r="I18" s="20"/>
      <c r="J18" s="348">
        <f>C18</f>
        <v>0</v>
      </c>
      <c r="K18" s="383">
        <f>C18</f>
        <v>0</v>
      </c>
      <c r="L18" s="421"/>
      <c r="M18"/>
    </row>
    <row r="19" spans="1:13" ht="18" customHeight="1" x14ac:dyDescent="0.25">
      <c r="A19" s="104" t="s">
        <v>91</v>
      </c>
      <c r="B19" s="388"/>
      <c r="C19" s="340"/>
      <c r="D19" s="26" t="str">
        <f>IFERROR($C19/RENT!$F$69," ")</f>
        <v xml:space="preserve"> </v>
      </c>
      <c r="E19" s="26" t="str">
        <f>IFERROR($C19/RENT!$K$69," ")</f>
        <v xml:space="preserve"> </v>
      </c>
      <c r="F19" s="142" t="str">
        <f>IFERROR($C19/'INSTRUCTIONS AND INPUT'!$B$19," ")</f>
        <v xml:space="preserve"> </v>
      </c>
      <c r="G19" s="142" t="str">
        <f>IFERROR($C19/'INSTRUCTIONS AND INPUT'!$B$20," ")</f>
        <v xml:space="preserve"> </v>
      </c>
      <c r="H19" s="20" t="str">
        <f>IFERROR(C19/$C$113," ")</f>
        <v xml:space="preserve"> </v>
      </c>
      <c r="I19" s="20"/>
      <c r="J19" s="348">
        <f t="shared" ref="J19" si="6">C19</f>
        <v>0</v>
      </c>
      <c r="K19" s="383">
        <f t="shared" ref="K19" si="7">C19</f>
        <v>0</v>
      </c>
      <c r="L19" s="421"/>
      <c r="M19"/>
    </row>
    <row r="20" spans="1:13" ht="18" customHeight="1" x14ac:dyDescent="0.25">
      <c r="A20" s="482" t="s">
        <v>92</v>
      </c>
      <c r="B20" s="388"/>
      <c r="C20" s="340"/>
      <c r="D20" s="26" t="str">
        <f>IFERROR($C20/RENT!$F$69," ")</f>
        <v xml:space="preserve"> </v>
      </c>
      <c r="E20" s="26" t="str">
        <f>IFERROR($C20/RENT!$K$69," ")</f>
        <v xml:space="preserve"> </v>
      </c>
      <c r="F20" s="142" t="str">
        <f>IFERROR($C20/'INSTRUCTIONS AND INPUT'!$B$19," ")</f>
        <v xml:space="preserve"> </v>
      </c>
      <c r="G20" s="142" t="str">
        <f>IFERROR($C20/'INSTRUCTIONS AND INPUT'!$B$20," ")</f>
        <v xml:space="preserve"> </v>
      </c>
      <c r="H20" s="20" t="str">
        <f>IFERROR(C20/$C$113," ")</f>
        <v xml:space="preserve"> </v>
      </c>
      <c r="I20" s="20"/>
      <c r="J20" s="346" t="s">
        <v>81</v>
      </c>
      <c r="K20" s="381" t="s">
        <v>81</v>
      </c>
      <c r="L20" s="421"/>
      <c r="M20"/>
    </row>
    <row r="21" spans="1:13" ht="18" customHeight="1" x14ac:dyDescent="0.25">
      <c r="A21" s="175" t="s">
        <v>93</v>
      </c>
      <c r="B21" s="78"/>
      <c r="C21" s="83"/>
      <c r="D21" s="83"/>
      <c r="E21" s="83"/>
      <c r="F21" s="143"/>
      <c r="G21" s="143"/>
      <c r="H21" s="155"/>
      <c r="I21" s="83"/>
      <c r="J21" s="149"/>
      <c r="K21" s="149"/>
      <c r="L21" s="420"/>
    </row>
    <row r="22" spans="1:13" ht="18" customHeight="1" x14ac:dyDescent="0.25">
      <c r="A22" s="104" t="s">
        <v>94</v>
      </c>
      <c r="B22" s="388"/>
      <c r="C22" s="339"/>
      <c r="D22" s="26" t="str">
        <f>IFERROR($C22/RENT!$F$69," ")</f>
        <v xml:space="preserve"> </v>
      </c>
      <c r="E22" s="26" t="str">
        <f>IFERROR($C22/RENT!$K$69," ")</f>
        <v xml:space="preserve"> </v>
      </c>
      <c r="F22" s="142" t="str">
        <f>IFERROR($C22/'INSTRUCTIONS AND INPUT'!$B$19," ")</f>
        <v xml:space="preserve"> </v>
      </c>
      <c r="G22" s="142" t="str">
        <f>IFERROR($C22/'INSTRUCTIONS AND INPUT'!$B$20," ")</f>
        <v xml:space="preserve"> </v>
      </c>
      <c r="H22" s="20" t="str">
        <f t="shared" ref="H22:H32" si="8">IFERROR(C22/$C$113," ")</f>
        <v xml:space="preserve"> </v>
      </c>
      <c r="I22" s="20"/>
      <c r="J22" s="349">
        <f>C22</f>
        <v>0</v>
      </c>
      <c r="K22" s="384">
        <f>C22</f>
        <v>0</v>
      </c>
      <c r="L22" s="421"/>
    </row>
    <row r="23" spans="1:13" ht="18" customHeight="1" x14ac:dyDescent="0.25">
      <c r="A23" s="104" t="s">
        <v>95</v>
      </c>
      <c r="B23" s="388"/>
      <c r="C23" s="339"/>
      <c r="D23" s="26" t="str">
        <f>IFERROR($C23/RENT!$F$69," ")</f>
        <v xml:space="preserve"> </v>
      </c>
      <c r="E23" s="26" t="str">
        <f>IFERROR($C23/RENT!$K$69," ")</f>
        <v xml:space="preserve"> </v>
      </c>
      <c r="F23" s="142" t="str">
        <f>IFERROR($C23/'INSTRUCTIONS AND INPUT'!$B$19," ")</f>
        <v xml:space="preserve"> </v>
      </c>
      <c r="G23" s="142" t="str">
        <f>IFERROR($C23/'INSTRUCTIONS AND INPUT'!$B$20," ")</f>
        <v xml:space="preserve"> </v>
      </c>
      <c r="H23" s="20" t="str">
        <f t="shared" si="8"/>
        <v xml:space="preserve"> </v>
      </c>
      <c r="I23" s="20"/>
      <c r="J23" s="349">
        <f t="shared" ref="J23:J32" si="9">C23</f>
        <v>0</v>
      </c>
      <c r="K23" s="384">
        <f>C23</f>
        <v>0</v>
      </c>
      <c r="L23" s="421"/>
    </row>
    <row r="24" spans="1:13" ht="18" customHeight="1" x14ac:dyDescent="0.25">
      <c r="A24" s="104" t="s">
        <v>96</v>
      </c>
      <c r="B24" s="388"/>
      <c r="C24" s="339"/>
      <c r="D24" s="26" t="str">
        <f>IFERROR($C24/RENT!$F$69," ")</f>
        <v xml:space="preserve"> </v>
      </c>
      <c r="E24" s="26" t="str">
        <f>IFERROR($C24/RENT!$K$69," ")</f>
        <v xml:space="preserve"> </v>
      </c>
      <c r="F24" s="142" t="str">
        <f>IFERROR($C24/'INSTRUCTIONS AND INPUT'!$B$19," ")</f>
        <v xml:space="preserve"> </v>
      </c>
      <c r="G24" s="142" t="str">
        <f>IFERROR($C24/'INSTRUCTIONS AND INPUT'!$B$20," ")</f>
        <v xml:space="preserve"> </v>
      </c>
      <c r="H24" s="20" t="str">
        <f t="shared" si="8"/>
        <v xml:space="preserve"> </v>
      </c>
      <c r="I24" s="20"/>
      <c r="J24" s="349">
        <f t="shared" si="9"/>
        <v>0</v>
      </c>
      <c r="K24" s="384">
        <f t="shared" ref="K23:K32" si="10">C24</f>
        <v>0</v>
      </c>
      <c r="L24" s="421"/>
    </row>
    <row r="25" spans="1:13" ht="18" customHeight="1" x14ac:dyDescent="0.25">
      <c r="A25" s="104" t="s">
        <v>97</v>
      </c>
      <c r="B25" s="388"/>
      <c r="C25" s="339"/>
      <c r="D25" s="26" t="str">
        <f>IFERROR($C25/RENT!$F$69," ")</f>
        <v xml:space="preserve"> </v>
      </c>
      <c r="E25" s="26" t="str">
        <f>IFERROR($C25/RENT!$K$69," ")</f>
        <v xml:space="preserve"> </v>
      </c>
      <c r="F25" s="142" t="str">
        <f>IFERROR($C25/'INSTRUCTIONS AND INPUT'!$B$19," ")</f>
        <v xml:space="preserve"> </v>
      </c>
      <c r="G25" s="142" t="str">
        <f>IFERROR($C25/'INSTRUCTIONS AND INPUT'!$B$20," ")</f>
        <v xml:space="preserve"> </v>
      </c>
      <c r="H25" s="20" t="str">
        <f t="shared" si="8"/>
        <v xml:space="preserve"> </v>
      </c>
      <c r="I25" s="20"/>
      <c r="J25" s="349">
        <f t="shared" si="9"/>
        <v>0</v>
      </c>
      <c r="K25" s="384">
        <f t="shared" si="10"/>
        <v>0</v>
      </c>
      <c r="L25" s="421"/>
    </row>
    <row r="26" spans="1:13" ht="18" customHeight="1" x14ac:dyDescent="0.25">
      <c r="A26" s="104" t="s">
        <v>98</v>
      </c>
      <c r="B26" s="388"/>
      <c r="C26" s="339"/>
      <c r="D26" s="26" t="str">
        <f>IFERROR($C26/RENT!$F$69," ")</f>
        <v xml:space="preserve"> </v>
      </c>
      <c r="E26" s="26" t="str">
        <f>IFERROR($C26/RENT!$K$69," ")</f>
        <v xml:space="preserve"> </v>
      </c>
      <c r="F26" s="142" t="str">
        <f>IFERROR($C26/'INSTRUCTIONS AND INPUT'!$B$19," ")</f>
        <v xml:space="preserve"> </v>
      </c>
      <c r="G26" s="142" t="str">
        <f>IFERROR($C26/'INSTRUCTIONS AND INPUT'!$B$20," ")</f>
        <v xml:space="preserve"> </v>
      </c>
      <c r="H26" s="20" t="str">
        <f t="shared" si="8"/>
        <v xml:space="preserve"> </v>
      </c>
      <c r="I26" s="20"/>
      <c r="J26" s="349">
        <f t="shared" si="9"/>
        <v>0</v>
      </c>
      <c r="K26" s="384">
        <f t="shared" si="10"/>
        <v>0</v>
      </c>
      <c r="L26" s="421"/>
    </row>
    <row r="27" spans="1:13" ht="18" customHeight="1" x14ac:dyDescent="0.25">
      <c r="A27" s="104" t="s">
        <v>99</v>
      </c>
      <c r="B27" s="388"/>
      <c r="C27" s="339"/>
      <c r="D27" s="26" t="str">
        <f>IFERROR($C27/RENT!$F$69," ")</f>
        <v xml:space="preserve"> </v>
      </c>
      <c r="E27" s="26" t="str">
        <f>IFERROR($C27/RENT!$K$69," ")</f>
        <v xml:space="preserve"> </v>
      </c>
      <c r="F27" s="142" t="str">
        <f>IFERROR($C27/'INSTRUCTIONS AND INPUT'!$B$19," ")</f>
        <v xml:space="preserve"> </v>
      </c>
      <c r="G27" s="142" t="str">
        <f>IFERROR($C27/'INSTRUCTIONS AND INPUT'!$B$20," ")</f>
        <v xml:space="preserve"> </v>
      </c>
      <c r="H27" s="20" t="str">
        <f t="shared" si="8"/>
        <v xml:space="preserve"> </v>
      </c>
      <c r="I27" s="20"/>
      <c r="J27" s="349">
        <f t="shared" si="9"/>
        <v>0</v>
      </c>
      <c r="K27" s="384">
        <f t="shared" si="10"/>
        <v>0</v>
      </c>
      <c r="L27" s="421"/>
    </row>
    <row r="28" spans="1:13" ht="18" customHeight="1" x14ac:dyDescent="0.25">
      <c r="A28" s="104" t="s">
        <v>100</v>
      </c>
      <c r="B28" s="388"/>
      <c r="C28" s="339"/>
      <c r="D28" s="26" t="str">
        <f>IFERROR($C28/RENT!$F$69," ")</f>
        <v xml:space="preserve"> </v>
      </c>
      <c r="E28" s="26" t="str">
        <f>IFERROR($C28/RENT!$K$69," ")</f>
        <v xml:space="preserve"> </v>
      </c>
      <c r="F28" s="142" t="str">
        <f>IFERROR($C28/'INSTRUCTIONS AND INPUT'!$B$19," ")</f>
        <v xml:space="preserve"> </v>
      </c>
      <c r="G28" s="142" t="str">
        <f>IFERROR($C28/'INSTRUCTIONS AND INPUT'!$B$20," ")</f>
        <v xml:space="preserve"> </v>
      </c>
      <c r="H28" s="20" t="str">
        <f t="shared" si="8"/>
        <v xml:space="preserve"> </v>
      </c>
      <c r="I28" s="20"/>
      <c r="J28" s="349">
        <f t="shared" si="9"/>
        <v>0</v>
      </c>
      <c r="K28" s="384">
        <f t="shared" si="10"/>
        <v>0</v>
      </c>
      <c r="L28" s="421"/>
    </row>
    <row r="29" spans="1:13" ht="18" customHeight="1" x14ac:dyDescent="0.25">
      <c r="A29" s="104" t="s">
        <v>101</v>
      </c>
      <c r="B29" s="388"/>
      <c r="C29" s="339"/>
      <c r="D29" s="26" t="str">
        <f>IFERROR($C29/RENT!$F$69," ")</f>
        <v xml:space="preserve"> </v>
      </c>
      <c r="E29" s="26" t="str">
        <f>IFERROR($C29/RENT!$K$69," ")</f>
        <v xml:space="preserve"> </v>
      </c>
      <c r="F29" s="142" t="str">
        <f>IFERROR($C29/'INSTRUCTIONS AND INPUT'!$B$19," ")</f>
        <v xml:space="preserve"> </v>
      </c>
      <c r="G29" s="142" t="str">
        <f>IFERROR($C29/'INSTRUCTIONS AND INPUT'!$B$20," ")</f>
        <v xml:space="preserve"> </v>
      </c>
      <c r="H29" s="20" t="str">
        <f t="shared" si="8"/>
        <v xml:space="preserve"> </v>
      </c>
      <c r="I29" s="20"/>
      <c r="J29" s="349">
        <f t="shared" si="9"/>
        <v>0</v>
      </c>
      <c r="K29" s="384">
        <f t="shared" si="10"/>
        <v>0</v>
      </c>
      <c r="L29" s="421"/>
    </row>
    <row r="30" spans="1:13" ht="18" customHeight="1" x14ac:dyDescent="0.25">
      <c r="A30" s="313" t="s">
        <v>102</v>
      </c>
      <c r="B30" s="388"/>
      <c r="C30" s="339"/>
      <c r="D30" s="26" t="str">
        <f>IFERROR($C30/RENT!$F$69," ")</f>
        <v xml:space="preserve"> </v>
      </c>
      <c r="E30" s="26" t="str">
        <f>IFERROR($C30/RENT!$K$69," ")</f>
        <v xml:space="preserve"> </v>
      </c>
      <c r="F30" s="142" t="str">
        <f>IFERROR($C30/'INSTRUCTIONS AND INPUT'!$B$19," ")</f>
        <v xml:space="preserve"> </v>
      </c>
      <c r="G30" s="142" t="str">
        <f>IFERROR($C30/'INSTRUCTIONS AND INPUT'!$B$20," ")</f>
        <v xml:space="preserve"> </v>
      </c>
      <c r="H30" s="20" t="str">
        <f t="shared" si="8"/>
        <v xml:space="preserve"> </v>
      </c>
      <c r="I30" s="20"/>
      <c r="J30" s="349">
        <f t="shared" si="9"/>
        <v>0</v>
      </c>
      <c r="K30" s="384">
        <f t="shared" si="10"/>
        <v>0</v>
      </c>
      <c r="L30" s="421"/>
    </row>
    <row r="31" spans="1:13" ht="22.5" customHeight="1" x14ac:dyDescent="0.25">
      <c r="A31" s="162" t="s">
        <v>103</v>
      </c>
      <c r="B31" s="388"/>
      <c r="C31" s="163">
        <f>SUM(C22:C30)</f>
        <v>0</v>
      </c>
      <c r="D31" s="163">
        <f>SUM(D22:D30)</f>
        <v>0</v>
      </c>
      <c r="E31" s="163">
        <f>SUM(E22:E30)</f>
        <v>0</v>
      </c>
      <c r="F31" s="164">
        <f>SUM(F22:F30)</f>
        <v>0</v>
      </c>
      <c r="G31" s="164">
        <f>SUM(G22:G30)</f>
        <v>0</v>
      </c>
      <c r="H31" s="154" t="str">
        <f t="shared" si="8"/>
        <v xml:space="preserve"> </v>
      </c>
      <c r="I31" s="20"/>
      <c r="J31" s="148">
        <f>SUM(J22:J30)</f>
        <v>0</v>
      </c>
      <c r="K31" s="385">
        <f>SUM(K22:K30)</f>
        <v>0</v>
      </c>
      <c r="L31" s="419"/>
    </row>
    <row r="32" spans="1:13" ht="18" customHeight="1" x14ac:dyDescent="0.25">
      <c r="A32" s="116" t="s">
        <v>104</v>
      </c>
      <c r="B32" s="388"/>
      <c r="C32" s="341"/>
      <c r="D32" s="30" t="str">
        <f>IFERROR($C32/RENT!$F$69," ")</f>
        <v xml:space="preserve"> </v>
      </c>
      <c r="E32" s="30" t="str">
        <f>IFERROR($C32/RENT!$K$69," ")</f>
        <v xml:space="preserve"> </v>
      </c>
      <c r="F32" s="125" t="str">
        <f>IFERROR($C32/'INSTRUCTIONS AND INPUT'!$B$19," ")</f>
        <v xml:space="preserve"> </v>
      </c>
      <c r="G32" s="125" t="str">
        <f>IFERROR($C32/'INSTRUCTIONS AND INPUT'!$B$20," ")</f>
        <v xml:space="preserve"> </v>
      </c>
      <c r="H32" s="154" t="str">
        <f t="shared" si="8"/>
        <v xml:space="preserve"> </v>
      </c>
      <c r="I32" s="20"/>
      <c r="J32" s="349">
        <f t="shared" si="9"/>
        <v>0</v>
      </c>
      <c r="K32" s="384">
        <f t="shared" si="10"/>
        <v>0</v>
      </c>
      <c r="L32" s="421"/>
    </row>
    <row r="33" spans="1:12" ht="18" customHeight="1" x14ac:dyDescent="0.25">
      <c r="A33" s="176" t="s">
        <v>105</v>
      </c>
      <c r="B33" s="78"/>
      <c r="C33" s="83"/>
      <c r="D33" s="83"/>
      <c r="E33" s="83"/>
      <c r="F33" s="143"/>
      <c r="G33" s="143"/>
      <c r="H33" s="155"/>
      <c r="I33" s="82"/>
      <c r="J33" s="149"/>
      <c r="K33" s="149"/>
      <c r="L33" s="420"/>
    </row>
    <row r="34" spans="1:12" ht="18" customHeight="1" x14ac:dyDescent="0.25">
      <c r="A34" s="104" t="s">
        <v>94</v>
      </c>
      <c r="B34" s="388"/>
      <c r="C34" s="339"/>
      <c r="D34" s="26" t="str">
        <f>IFERROR($C34/RENT!$F$69," ")</f>
        <v xml:space="preserve"> </v>
      </c>
      <c r="E34" s="26" t="str">
        <f>IFERROR($C34/RENT!$K$69," ")</f>
        <v xml:space="preserve"> </v>
      </c>
      <c r="F34" s="142" t="str">
        <f>IFERROR($C34/'INSTRUCTIONS AND INPUT'!$B$19," ")</f>
        <v xml:space="preserve"> </v>
      </c>
      <c r="G34" s="142" t="str">
        <f>IFERROR($C34/'INSTRUCTIONS AND INPUT'!$B$20," ")</f>
        <v xml:space="preserve"> </v>
      </c>
      <c r="H34" s="20" t="str">
        <f t="shared" ref="H34:H43" si="11">IFERROR(C34/$C$113," ")</f>
        <v xml:space="preserve"> </v>
      </c>
      <c r="I34" s="20"/>
      <c r="J34" s="349">
        <f t="shared" ref="J34:J42" si="12">C34</f>
        <v>0</v>
      </c>
      <c r="K34" s="384">
        <f t="shared" ref="K34:K42" si="13">C34</f>
        <v>0</v>
      </c>
      <c r="L34" s="421"/>
    </row>
    <row r="35" spans="1:12" ht="18" customHeight="1" x14ac:dyDescent="0.25">
      <c r="A35" s="104" t="s">
        <v>95</v>
      </c>
      <c r="B35" s="388"/>
      <c r="C35" s="339"/>
      <c r="D35" s="26" t="str">
        <f>IFERROR($C35/RENT!$F$69," ")</f>
        <v xml:space="preserve"> </v>
      </c>
      <c r="E35" s="26" t="str">
        <f>IFERROR($C35/RENT!$K$69," ")</f>
        <v xml:space="preserve"> </v>
      </c>
      <c r="F35" s="142" t="str">
        <f>IFERROR($C35/'INSTRUCTIONS AND INPUT'!$B$19," ")</f>
        <v xml:space="preserve"> </v>
      </c>
      <c r="G35" s="142" t="str">
        <f>IFERROR($C35/'INSTRUCTIONS AND INPUT'!$B$20," ")</f>
        <v xml:space="preserve"> </v>
      </c>
      <c r="H35" s="20" t="str">
        <f t="shared" si="11"/>
        <v xml:space="preserve"> </v>
      </c>
      <c r="I35" s="20"/>
      <c r="J35" s="349">
        <f t="shared" si="12"/>
        <v>0</v>
      </c>
      <c r="K35" s="384">
        <f t="shared" si="13"/>
        <v>0</v>
      </c>
      <c r="L35" s="421"/>
    </row>
    <row r="36" spans="1:12" ht="18" customHeight="1" x14ac:dyDescent="0.25">
      <c r="A36" s="104" t="s">
        <v>96</v>
      </c>
      <c r="B36" s="388"/>
      <c r="C36" s="339"/>
      <c r="D36" s="26" t="str">
        <f>IFERROR($C36/RENT!$F$69," ")</f>
        <v xml:space="preserve"> </v>
      </c>
      <c r="E36" s="26" t="str">
        <f>IFERROR($C36/RENT!$K$69," ")</f>
        <v xml:space="preserve"> </v>
      </c>
      <c r="F36" s="142" t="str">
        <f>IFERROR($C36/'INSTRUCTIONS AND INPUT'!$B$19," ")</f>
        <v xml:space="preserve"> </v>
      </c>
      <c r="G36" s="142" t="str">
        <f>IFERROR($C36/'INSTRUCTIONS AND INPUT'!$B$20," ")</f>
        <v xml:space="preserve"> </v>
      </c>
      <c r="H36" s="20" t="str">
        <f t="shared" si="11"/>
        <v xml:space="preserve"> </v>
      </c>
      <c r="I36" s="20"/>
      <c r="J36" s="349">
        <f t="shared" si="12"/>
        <v>0</v>
      </c>
      <c r="K36" s="384">
        <f t="shared" si="13"/>
        <v>0</v>
      </c>
      <c r="L36" s="421"/>
    </row>
    <row r="37" spans="1:12" ht="18" customHeight="1" x14ac:dyDescent="0.25">
      <c r="A37" s="104" t="s">
        <v>97</v>
      </c>
      <c r="B37" s="388"/>
      <c r="C37" s="339"/>
      <c r="D37" s="26" t="str">
        <f>IFERROR($C37/RENT!$F$69," ")</f>
        <v xml:space="preserve"> </v>
      </c>
      <c r="E37" s="26" t="str">
        <f>IFERROR($C37/RENT!$K$69," ")</f>
        <v xml:space="preserve"> </v>
      </c>
      <c r="F37" s="142" t="str">
        <f>IFERROR($C37/'INSTRUCTIONS AND INPUT'!$B$19," ")</f>
        <v xml:space="preserve"> </v>
      </c>
      <c r="G37" s="142" t="str">
        <f>IFERROR($C37/'INSTRUCTIONS AND INPUT'!$B$20," ")</f>
        <v xml:space="preserve"> </v>
      </c>
      <c r="H37" s="20" t="str">
        <f t="shared" si="11"/>
        <v xml:space="preserve"> </v>
      </c>
      <c r="I37" s="20"/>
      <c r="J37" s="349">
        <f t="shared" si="12"/>
        <v>0</v>
      </c>
      <c r="K37" s="384">
        <f t="shared" si="13"/>
        <v>0</v>
      </c>
      <c r="L37" s="421"/>
    </row>
    <row r="38" spans="1:12" ht="18" customHeight="1" x14ac:dyDescent="0.25">
      <c r="A38" s="104" t="s">
        <v>98</v>
      </c>
      <c r="B38" s="388"/>
      <c r="C38" s="339"/>
      <c r="D38" s="26" t="str">
        <f>IFERROR($C38/RENT!$F$69," ")</f>
        <v xml:space="preserve"> </v>
      </c>
      <c r="E38" s="26" t="str">
        <f>IFERROR($C38/RENT!$K$69," ")</f>
        <v xml:space="preserve"> </v>
      </c>
      <c r="F38" s="142" t="str">
        <f>IFERROR($C38/'INSTRUCTIONS AND INPUT'!$B$19," ")</f>
        <v xml:space="preserve"> </v>
      </c>
      <c r="G38" s="142" t="str">
        <f>IFERROR($C38/'INSTRUCTIONS AND INPUT'!$B$20," ")</f>
        <v xml:space="preserve"> </v>
      </c>
      <c r="H38" s="20" t="str">
        <f t="shared" si="11"/>
        <v xml:space="preserve"> </v>
      </c>
      <c r="I38" s="20"/>
      <c r="J38" s="349">
        <f t="shared" si="12"/>
        <v>0</v>
      </c>
      <c r="K38" s="384">
        <f t="shared" si="13"/>
        <v>0</v>
      </c>
      <c r="L38" s="421"/>
    </row>
    <row r="39" spans="1:12" ht="18" customHeight="1" x14ac:dyDescent="0.25">
      <c r="A39" s="104" t="s">
        <v>99</v>
      </c>
      <c r="B39" s="388"/>
      <c r="C39" s="339"/>
      <c r="D39" s="26" t="str">
        <f>IFERROR($C39/RENT!$F$69," ")</f>
        <v xml:space="preserve"> </v>
      </c>
      <c r="E39" s="26" t="str">
        <f>IFERROR($C39/RENT!$K$69," ")</f>
        <v xml:space="preserve"> </v>
      </c>
      <c r="F39" s="142" t="str">
        <f>IFERROR($C39/'INSTRUCTIONS AND INPUT'!$B$19," ")</f>
        <v xml:space="preserve"> </v>
      </c>
      <c r="G39" s="142" t="str">
        <f>IFERROR($C39/'INSTRUCTIONS AND INPUT'!$B$20," ")</f>
        <v xml:space="preserve"> </v>
      </c>
      <c r="H39" s="20" t="str">
        <f t="shared" si="11"/>
        <v xml:space="preserve"> </v>
      </c>
      <c r="I39" s="20"/>
      <c r="J39" s="349">
        <f t="shared" si="12"/>
        <v>0</v>
      </c>
      <c r="K39" s="384">
        <f t="shared" si="13"/>
        <v>0</v>
      </c>
      <c r="L39" s="421"/>
    </row>
    <row r="40" spans="1:12" ht="18" customHeight="1" x14ac:dyDescent="0.25">
      <c r="A40" s="104" t="s">
        <v>100</v>
      </c>
      <c r="B40" s="388"/>
      <c r="C40" s="339"/>
      <c r="D40" s="26" t="str">
        <f>IFERROR($C40/RENT!$F$69," ")</f>
        <v xml:space="preserve"> </v>
      </c>
      <c r="E40" s="26" t="str">
        <f>IFERROR($C40/RENT!$K$69," ")</f>
        <v xml:space="preserve"> </v>
      </c>
      <c r="F40" s="142" t="str">
        <f>IFERROR($C40/'INSTRUCTIONS AND INPUT'!$B$19," ")</f>
        <v xml:space="preserve"> </v>
      </c>
      <c r="G40" s="142" t="str">
        <f>IFERROR($C40/'INSTRUCTIONS AND INPUT'!$B$20," ")</f>
        <v xml:space="preserve"> </v>
      </c>
      <c r="H40" s="20" t="str">
        <f t="shared" si="11"/>
        <v xml:space="preserve"> </v>
      </c>
      <c r="I40" s="20"/>
      <c r="J40" s="349">
        <f t="shared" si="12"/>
        <v>0</v>
      </c>
      <c r="K40" s="384">
        <f t="shared" si="13"/>
        <v>0</v>
      </c>
      <c r="L40" s="421"/>
    </row>
    <row r="41" spans="1:12" ht="18" customHeight="1" x14ac:dyDescent="0.25">
      <c r="A41" s="104" t="s">
        <v>101</v>
      </c>
      <c r="B41" s="388"/>
      <c r="C41" s="339"/>
      <c r="D41" s="26" t="str">
        <f>IFERROR($C41/RENT!$F$69," ")</f>
        <v xml:space="preserve"> </v>
      </c>
      <c r="E41" s="26" t="str">
        <f>IFERROR($C41/RENT!$K$69," ")</f>
        <v xml:space="preserve"> </v>
      </c>
      <c r="F41" s="142" t="str">
        <f>IFERROR($C41/'INSTRUCTIONS AND INPUT'!$B$19," ")</f>
        <v xml:space="preserve"> </v>
      </c>
      <c r="G41" s="142" t="str">
        <f>IFERROR($C41/'INSTRUCTIONS AND INPUT'!$B$20," ")</f>
        <v xml:space="preserve"> </v>
      </c>
      <c r="H41" s="20" t="str">
        <f t="shared" si="11"/>
        <v xml:space="preserve"> </v>
      </c>
      <c r="I41" s="20"/>
      <c r="J41" s="349">
        <f t="shared" si="12"/>
        <v>0</v>
      </c>
      <c r="K41" s="384">
        <f t="shared" si="13"/>
        <v>0</v>
      </c>
      <c r="L41" s="421"/>
    </row>
    <row r="42" spans="1:12" ht="18" customHeight="1" x14ac:dyDescent="0.25">
      <c r="A42" s="313" t="s">
        <v>102</v>
      </c>
      <c r="B42" s="388"/>
      <c r="C42" s="339"/>
      <c r="D42" s="26" t="str">
        <f>IFERROR($C42/RENT!$F$69," ")</f>
        <v xml:space="preserve"> </v>
      </c>
      <c r="E42" s="26" t="str">
        <f>IFERROR($C42/RENT!$K$69," ")</f>
        <v xml:space="preserve"> </v>
      </c>
      <c r="F42" s="142" t="str">
        <f>IFERROR($C42/'INSTRUCTIONS AND INPUT'!$B$19," ")</f>
        <v xml:space="preserve"> </v>
      </c>
      <c r="G42" s="142" t="str">
        <f>IFERROR($C42/'INSTRUCTIONS AND INPUT'!$B$20," ")</f>
        <v xml:space="preserve"> </v>
      </c>
      <c r="H42" s="20" t="str">
        <f t="shared" si="11"/>
        <v xml:space="preserve"> </v>
      </c>
      <c r="I42" s="20"/>
      <c r="J42" s="349">
        <f t="shared" si="12"/>
        <v>0</v>
      </c>
      <c r="K42" s="384">
        <f t="shared" si="13"/>
        <v>0</v>
      </c>
      <c r="L42" s="421"/>
    </row>
    <row r="43" spans="1:12" ht="18" customHeight="1" x14ac:dyDescent="0.25">
      <c r="A43" s="162" t="s">
        <v>106</v>
      </c>
      <c r="B43" s="388"/>
      <c r="C43" s="163">
        <f>SUM(C34:C42)</f>
        <v>0</v>
      </c>
      <c r="D43" s="30" t="str">
        <f>IFERROR($C43/RENT!$F$69," ")</f>
        <v xml:space="preserve"> </v>
      </c>
      <c r="E43" s="30" t="str">
        <f>IFERROR($C43/RENT!$K$69," ")</f>
        <v xml:space="preserve"> </v>
      </c>
      <c r="F43" s="125" t="str">
        <f>IFERROR($C43/'INSTRUCTIONS AND INPUT'!$B$19," ")</f>
        <v xml:space="preserve"> </v>
      </c>
      <c r="G43" s="125" t="str">
        <f>IFERROR($C43/'INSTRUCTIONS AND INPUT'!$B$20," ")</f>
        <v xml:space="preserve"> </v>
      </c>
      <c r="H43" s="154" t="str">
        <f t="shared" si="11"/>
        <v xml:space="preserve"> </v>
      </c>
      <c r="I43" s="20"/>
      <c r="J43" s="150">
        <f t="shared" ref="J43:K43" si="14">SUM(J34:J42)</f>
        <v>0</v>
      </c>
      <c r="K43" s="386">
        <f t="shared" si="14"/>
        <v>0</v>
      </c>
      <c r="L43" s="419"/>
    </row>
    <row r="44" spans="1:12" ht="18" customHeight="1" x14ac:dyDescent="0.25">
      <c r="A44" s="176" t="s">
        <v>107</v>
      </c>
      <c r="B44" s="78"/>
      <c r="C44" s="83"/>
      <c r="D44" s="83"/>
      <c r="E44" s="83"/>
      <c r="F44" s="143"/>
      <c r="G44" s="143"/>
      <c r="H44" s="155"/>
      <c r="I44" s="83"/>
      <c r="J44" s="149"/>
      <c r="K44" s="149"/>
      <c r="L44" s="420"/>
    </row>
    <row r="45" spans="1:12" ht="18" customHeight="1" x14ac:dyDescent="0.25">
      <c r="A45" s="104" t="s">
        <v>108</v>
      </c>
      <c r="B45" s="388"/>
      <c r="C45" s="339"/>
      <c r="D45" s="26" t="str">
        <f>IFERROR($C45/RENT!$F$69," ")</f>
        <v xml:space="preserve"> </v>
      </c>
      <c r="E45" s="26" t="str">
        <f>IFERROR($C45/RENT!$K$69," ")</f>
        <v xml:space="preserve"> </v>
      </c>
      <c r="F45" s="142" t="str">
        <f>IFERROR($C45/'INSTRUCTIONS AND INPUT'!$B$19," ")</f>
        <v xml:space="preserve"> </v>
      </c>
      <c r="G45" s="142" t="str">
        <f>IFERROR($C45/'INSTRUCTIONS AND INPUT'!$B$20," ")</f>
        <v xml:space="preserve"> </v>
      </c>
      <c r="H45" s="20" t="str">
        <f>IFERROR(C45/$C$113," ")</f>
        <v xml:space="preserve"> </v>
      </c>
      <c r="I45" s="20"/>
      <c r="J45" s="349">
        <f t="shared" ref="J45:J48" si="15">C45</f>
        <v>0</v>
      </c>
      <c r="K45" s="384">
        <f t="shared" ref="K45:K48" si="16">C45</f>
        <v>0</v>
      </c>
      <c r="L45" s="421"/>
    </row>
    <row r="46" spans="1:12" ht="18" customHeight="1" x14ac:dyDescent="0.25">
      <c r="A46" s="104" t="s">
        <v>109</v>
      </c>
      <c r="B46" s="388"/>
      <c r="C46" s="313"/>
      <c r="D46" s="26" t="str">
        <f>IFERROR($C46/RENT!$F$69," ")</f>
        <v xml:space="preserve"> </v>
      </c>
      <c r="E46" s="26" t="str">
        <f>IFERROR($C46/RENT!$K$69," ")</f>
        <v xml:space="preserve"> </v>
      </c>
      <c r="F46" s="142" t="str">
        <f>IFERROR($C46/'INSTRUCTIONS AND INPUT'!$B$19," ")</f>
        <v xml:space="preserve"> </v>
      </c>
      <c r="G46" s="142" t="str">
        <f>IFERROR($C46/'INSTRUCTIONS AND INPUT'!$B$20," ")</f>
        <v xml:space="preserve"> </v>
      </c>
      <c r="H46" s="20" t="str">
        <f>IFERROR(C46/$C$113," ")</f>
        <v xml:space="preserve"> </v>
      </c>
      <c r="I46" s="20"/>
      <c r="J46" s="349">
        <f t="shared" si="15"/>
        <v>0</v>
      </c>
      <c r="K46" s="384">
        <f t="shared" si="16"/>
        <v>0</v>
      </c>
      <c r="L46" s="421"/>
    </row>
    <row r="47" spans="1:12" ht="18" customHeight="1" x14ac:dyDescent="0.25">
      <c r="A47" s="162" t="s">
        <v>110</v>
      </c>
      <c r="B47" s="388"/>
      <c r="C47" s="26">
        <f>SUM(C45:C46)</f>
        <v>0</v>
      </c>
      <c r="D47" s="26" t="str">
        <f>IFERROR($C47/RENT!$F$69," ")</f>
        <v xml:space="preserve"> </v>
      </c>
      <c r="E47" s="26" t="str">
        <f>IFERROR($C47/RENT!$K$69," ")</f>
        <v xml:space="preserve"> </v>
      </c>
      <c r="F47" s="142" t="str">
        <f>IFERROR($C47/'INSTRUCTIONS AND INPUT'!$B$19," ")</f>
        <v xml:space="preserve"> </v>
      </c>
      <c r="G47" s="142" t="str">
        <f>IFERROR($C47/'INSTRUCTIONS AND INPUT'!$B$20," ")</f>
        <v xml:space="preserve"> </v>
      </c>
      <c r="H47" s="20" t="str">
        <f>IFERROR(C47/$C$113," ")</f>
        <v xml:space="preserve"> </v>
      </c>
      <c r="I47" s="20"/>
      <c r="J47" s="148">
        <f t="shared" ref="J47:K47" si="17">SUM(J45:J46)</f>
        <v>0</v>
      </c>
      <c r="K47" s="385">
        <f t="shared" si="17"/>
        <v>0</v>
      </c>
      <c r="L47" s="419"/>
    </row>
    <row r="48" spans="1:12" ht="18" customHeight="1" x14ac:dyDescent="0.25">
      <c r="A48" s="116" t="s">
        <v>111</v>
      </c>
      <c r="B48" s="388"/>
      <c r="C48" s="341"/>
      <c r="D48" s="30" t="str">
        <f>IFERROR($C48/RENT!$F$69," ")</f>
        <v xml:space="preserve"> </v>
      </c>
      <c r="E48" s="30" t="str">
        <f>IFERROR($C48/RENT!$K$69," ")</f>
        <v xml:space="preserve"> </v>
      </c>
      <c r="F48" s="125" t="str">
        <f>IFERROR($C48/'INSTRUCTIONS AND INPUT'!$B$19," ")</f>
        <v xml:space="preserve"> </v>
      </c>
      <c r="G48" s="125" t="str">
        <f>IFERROR($C48/'INSTRUCTIONS AND INPUT'!$B$20," ")</f>
        <v xml:space="preserve"> </v>
      </c>
      <c r="H48" s="154" t="str">
        <f>IFERROR(C48/$C$113," ")</f>
        <v xml:space="preserve"> </v>
      </c>
      <c r="I48" s="20"/>
      <c r="J48" s="349">
        <f t="shared" si="15"/>
        <v>0</v>
      </c>
      <c r="K48" s="384">
        <f t="shared" si="16"/>
        <v>0</v>
      </c>
      <c r="L48" s="421"/>
    </row>
    <row r="49" spans="1:12" ht="18" customHeight="1" x14ac:dyDescent="0.25">
      <c r="A49" s="176" t="s">
        <v>112</v>
      </c>
      <c r="B49" s="78"/>
      <c r="C49" s="83"/>
      <c r="D49" s="83"/>
      <c r="E49" s="83"/>
      <c r="F49" s="143"/>
      <c r="G49" s="143"/>
      <c r="H49" s="155"/>
      <c r="I49" s="83"/>
      <c r="J49" s="149"/>
      <c r="K49" s="149"/>
      <c r="L49" s="420"/>
    </row>
    <row r="50" spans="1:12" ht="18" customHeight="1" x14ac:dyDescent="0.25">
      <c r="A50" s="104" t="s">
        <v>113</v>
      </c>
      <c r="B50" s="388"/>
      <c r="C50" s="339"/>
      <c r="D50" s="26" t="str">
        <f>IFERROR($C50/RENT!$F$69," ")</f>
        <v xml:space="preserve"> </v>
      </c>
      <c r="E50" s="26" t="str">
        <f>IFERROR($C50/RENT!$K$69," ")</f>
        <v xml:space="preserve"> </v>
      </c>
      <c r="F50" s="142" t="str">
        <f>IFERROR($C50/'INSTRUCTIONS AND INPUT'!$B$19," ")</f>
        <v xml:space="preserve"> </v>
      </c>
      <c r="G50" s="142" t="str">
        <f>IFERROR($C50/'INSTRUCTIONS AND INPUT'!$B$20," ")</f>
        <v xml:space="preserve"> </v>
      </c>
      <c r="H50" s="20" t="str">
        <f t="shared" ref="H50:H58" si="18">IFERROR(C50/$C$113," ")</f>
        <v xml:space="preserve"> </v>
      </c>
      <c r="I50" s="20"/>
      <c r="J50" s="349">
        <f t="shared" ref="J50:J57" si="19">C50</f>
        <v>0</v>
      </c>
      <c r="K50" s="384">
        <f t="shared" ref="K50:K57" si="20">C50</f>
        <v>0</v>
      </c>
      <c r="L50" s="421"/>
    </row>
    <row r="51" spans="1:12" ht="18" customHeight="1" x14ac:dyDescent="0.25">
      <c r="A51" s="104" t="s">
        <v>114</v>
      </c>
      <c r="B51" s="388"/>
      <c r="C51" s="339"/>
      <c r="D51" s="26" t="str">
        <f>IFERROR($C51/RENT!$F$69," ")</f>
        <v xml:space="preserve"> </v>
      </c>
      <c r="E51" s="26" t="str">
        <f>IFERROR($C51/RENT!$K$69," ")</f>
        <v xml:space="preserve"> </v>
      </c>
      <c r="F51" s="142" t="str">
        <f>IFERROR($C51/'INSTRUCTIONS AND INPUT'!$B$19," ")</f>
        <v xml:space="preserve"> </v>
      </c>
      <c r="G51" s="142" t="str">
        <f>IFERROR($C51/'INSTRUCTIONS AND INPUT'!$B$20," ")</f>
        <v xml:space="preserve"> </v>
      </c>
      <c r="H51" s="20" t="str">
        <f t="shared" si="18"/>
        <v xml:space="preserve"> </v>
      </c>
      <c r="I51" s="20"/>
      <c r="J51" s="349">
        <f t="shared" si="19"/>
        <v>0</v>
      </c>
      <c r="K51" s="384">
        <f t="shared" si="20"/>
        <v>0</v>
      </c>
      <c r="L51" s="421"/>
    </row>
    <row r="52" spans="1:12" ht="18" customHeight="1" x14ac:dyDescent="0.25">
      <c r="A52" s="104" t="s">
        <v>115</v>
      </c>
      <c r="B52" s="388"/>
      <c r="C52" s="339"/>
      <c r="D52" s="26" t="str">
        <f>IFERROR($C52/RENT!$F$69," ")</f>
        <v xml:space="preserve"> </v>
      </c>
      <c r="E52" s="26" t="str">
        <f>IFERROR($C52/RENT!$K$69," ")</f>
        <v xml:space="preserve"> </v>
      </c>
      <c r="F52" s="142" t="str">
        <f>IFERROR($C52/'INSTRUCTIONS AND INPUT'!$B$19," ")</f>
        <v xml:space="preserve"> </v>
      </c>
      <c r="G52" s="142" t="str">
        <f>IFERROR($C52/'INSTRUCTIONS AND INPUT'!$B$20," ")</f>
        <v xml:space="preserve"> </v>
      </c>
      <c r="H52" s="20" t="str">
        <f t="shared" si="18"/>
        <v xml:space="preserve"> </v>
      </c>
      <c r="I52" s="20"/>
      <c r="J52" s="349">
        <f t="shared" si="19"/>
        <v>0</v>
      </c>
      <c r="K52" s="384">
        <f t="shared" si="20"/>
        <v>0</v>
      </c>
      <c r="L52" s="421"/>
    </row>
    <row r="53" spans="1:12" ht="18" customHeight="1" x14ac:dyDescent="0.25">
      <c r="A53" s="104" t="s">
        <v>116</v>
      </c>
      <c r="B53" s="388"/>
      <c r="C53" s="339"/>
      <c r="D53" s="26" t="str">
        <f>IFERROR($C53/RENT!$F$69," ")</f>
        <v xml:space="preserve"> </v>
      </c>
      <c r="E53" s="26" t="str">
        <f>IFERROR($C53/RENT!$K$69," ")</f>
        <v xml:space="preserve"> </v>
      </c>
      <c r="F53" s="142" t="str">
        <f>IFERROR($C53/'INSTRUCTIONS AND INPUT'!$B$19," ")</f>
        <v xml:space="preserve"> </v>
      </c>
      <c r="G53" s="142" t="str">
        <f>IFERROR($C53/'INSTRUCTIONS AND INPUT'!$B$20," ")</f>
        <v xml:space="preserve"> </v>
      </c>
      <c r="H53" s="20" t="str">
        <f t="shared" si="18"/>
        <v xml:space="preserve"> </v>
      </c>
      <c r="I53" s="20"/>
      <c r="J53" s="349">
        <f t="shared" si="19"/>
        <v>0</v>
      </c>
      <c r="K53" s="384">
        <f t="shared" si="20"/>
        <v>0</v>
      </c>
      <c r="L53" s="421"/>
    </row>
    <row r="54" spans="1:12" ht="18" customHeight="1" x14ac:dyDescent="0.25">
      <c r="A54" s="104" t="s">
        <v>117</v>
      </c>
      <c r="B54" s="388"/>
      <c r="C54" s="339"/>
      <c r="D54" s="26" t="str">
        <f>IFERROR($C54/RENT!$F$69," ")</f>
        <v xml:space="preserve"> </v>
      </c>
      <c r="E54" s="26" t="str">
        <f>IFERROR($C54/RENT!$K$69," ")</f>
        <v xml:space="preserve"> </v>
      </c>
      <c r="F54" s="142" t="str">
        <f>IFERROR($C54/'INSTRUCTIONS AND INPUT'!$B$19," ")</f>
        <v xml:space="preserve"> </v>
      </c>
      <c r="G54" s="142" t="str">
        <f>IFERROR($C54/'INSTRUCTIONS AND INPUT'!$B$20," ")</f>
        <v xml:space="preserve"> </v>
      </c>
      <c r="H54" s="20" t="str">
        <f t="shared" si="18"/>
        <v xml:space="preserve"> </v>
      </c>
      <c r="I54" s="20"/>
      <c r="J54" s="349">
        <f t="shared" si="19"/>
        <v>0</v>
      </c>
      <c r="K54" s="384">
        <f t="shared" si="20"/>
        <v>0</v>
      </c>
      <c r="L54" s="421"/>
    </row>
    <row r="55" spans="1:12" ht="18" customHeight="1" x14ac:dyDescent="0.25">
      <c r="A55" s="104" t="s">
        <v>118</v>
      </c>
      <c r="B55" s="388"/>
      <c r="C55" s="339"/>
      <c r="D55" s="26" t="str">
        <f>IFERROR($C55/RENT!$F$69," ")</f>
        <v xml:space="preserve"> </v>
      </c>
      <c r="E55" s="26" t="str">
        <f>IFERROR($C55/RENT!$K$69," ")</f>
        <v xml:space="preserve"> </v>
      </c>
      <c r="F55" s="142" t="str">
        <f>IFERROR($C55/'INSTRUCTIONS AND INPUT'!$B$19," ")</f>
        <v xml:space="preserve"> </v>
      </c>
      <c r="G55" s="142" t="str">
        <f>IFERROR($C55/'INSTRUCTIONS AND INPUT'!$B$20," ")</f>
        <v xml:space="preserve"> </v>
      </c>
      <c r="H55" s="20" t="str">
        <f t="shared" si="18"/>
        <v xml:space="preserve"> </v>
      </c>
      <c r="I55" s="20"/>
      <c r="J55" s="349">
        <f t="shared" si="19"/>
        <v>0</v>
      </c>
      <c r="K55" s="384">
        <f t="shared" si="20"/>
        <v>0</v>
      </c>
      <c r="L55" s="421"/>
    </row>
    <row r="56" spans="1:12" ht="18" customHeight="1" x14ac:dyDescent="0.25">
      <c r="A56" s="104" t="s">
        <v>119</v>
      </c>
      <c r="B56" s="388"/>
      <c r="C56" s="339"/>
      <c r="D56" s="26" t="str">
        <f>IFERROR($C56/RENT!$F$69," ")</f>
        <v xml:space="preserve"> </v>
      </c>
      <c r="E56" s="26" t="str">
        <f>IFERROR($C56/RENT!$K$69," ")</f>
        <v xml:space="preserve"> </v>
      </c>
      <c r="F56" s="142" t="str">
        <f>IFERROR($C56/'INSTRUCTIONS AND INPUT'!$B$19," ")</f>
        <v xml:space="preserve"> </v>
      </c>
      <c r="G56" s="142" t="str">
        <f>IFERROR($C56/'INSTRUCTIONS AND INPUT'!$B$20," ")</f>
        <v xml:space="preserve"> </v>
      </c>
      <c r="H56" s="20" t="str">
        <f t="shared" si="18"/>
        <v xml:space="preserve"> </v>
      </c>
      <c r="I56" s="20"/>
      <c r="J56" s="349">
        <f t="shared" si="19"/>
        <v>0</v>
      </c>
      <c r="K56" s="384">
        <f t="shared" si="20"/>
        <v>0</v>
      </c>
      <c r="L56" s="421"/>
    </row>
    <row r="57" spans="1:12" ht="18" customHeight="1" x14ac:dyDescent="0.25">
      <c r="A57" s="313" t="s">
        <v>102</v>
      </c>
      <c r="B57" s="388"/>
      <c r="C57" s="339"/>
      <c r="D57" s="26" t="str">
        <f>IFERROR($C57/RENT!$F$69," ")</f>
        <v xml:space="preserve"> </v>
      </c>
      <c r="E57" s="26" t="str">
        <f>IFERROR($C57/RENT!$K$69," ")</f>
        <v xml:space="preserve"> </v>
      </c>
      <c r="F57" s="142" t="str">
        <f>IFERROR($C57/'INSTRUCTIONS AND INPUT'!$B$19," ")</f>
        <v xml:space="preserve"> </v>
      </c>
      <c r="G57" s="142" t="str">
        <f>IFERROR($C57/'INSTRUCTIONS AND INPUT'!$B$20," ")</f>
        <v xml:space="preserve"> </v>
      </c>
      <c r="H57" s="20" t="str">
        <f t="shared" si="18"/>
        <v xml:space="preserve"> </v>
      </c>
      <c r="I57" s="20"/>
      <c r="J57" s="349">
        <f t="shared" si="19"/>
        <v>0</v>
      </c>
      <c r="K57" s="384">
        <f t="shared" si="20"/>
        <v>0</v>
      </c>
      <c r="L57" s="421"/>
    </row>
    <row r="58" spans="1:12" ht="18" customHeight="1" x14ac:dyDescent="0.25">
      <c r="A58" s="162" t="s">
        <v>120</v>
      </c>
      <c r="B58" s="388"/>
      <c r="C58" s="30">
        <f>SUM(C50:C57)</f>
        <v>0</v>
      </c>
      <c r="D58" s="30" t="str">
        <f>IFERROR($C58/RENT!$F$69," ")</f>
        <v xml:space="preserve"> </v>
      </c>
      <c r="E58" s="30" t="str">
        <f>IFERROR($C58/RENT!$K$69," ")</f>
        <v xml:space="preserve"> </v>
      </c>
      <c r="F58" s="125" t="str">
        <f>IFERROR($C58/'INSTRUCTIONS AND INPUT'!$B$19," ")</f>
        <v xml:space="preserve"> </v>
      </c>
      <c r="G58" s="125" t="str">
        <f>IFERROR($C58/'INSTRUCTIONS AND INPUT'!$B$20," ")</f>
        <v xml:space="preserve"> </v>
      </c>
      <c r="H58" s="154" t="str">
        <f t="shared" si="18"/>
        <v xml:space="preserve"> </v>
      </c>
      <c r="I58" s="20"/>
      <c r="J58" s="148">
        <f>SUM(J50:J57)</f>
        <v>0</v>
      </c>
      <c r="K58" s="385">
        <f>SUM(K50:K57)</f>
        <v>0</v>
      </c>
      <c r="L58" s="419"/>
    </row>
    <row r="59" spans="1:12" ht="18" customHeight="1" x14ac:dyDescent="0.25">
      <c r="A59" s="176" t="s">
        <v>121</v>
      </c>
      <c r="B59" s="78"/>
      <c r="C59" s="83"/>
      <c r="D59" s="83"/>
      <c r="E59" s="83"/>
      <c r="F59" s="143"/>
      <c r="G59" s="143"/>
      <c r="H59" s="155"/>
      <c r="I59" s="82"/>
      <c r="J59" s="149"/>
      <c r="K59" s="149"/>
      <c r="L59" s="420"/>
    </row>
    <row r="60" spans="1:12" ht="18" customHeight="1" x14ac:dyDescent="0.25">
      <c r="A60" s="104" t="s">
        <v>122</v>
      </c>
      <c r="B60" s="388"/>
      <c r="C60" s="339"/>
      <c r="D60" s="26" t="str">
        <f>IFERROR($C60/RENT!$F$69," ")</f>
        <v xml:space="preserve"> </v>
      </c>
      <c r="E60" s="26" t="str">
        <f>IFERROR($C60/RENT!$K$69," ")</f>
        <v xml:space="preserve"> </v>
      </c>
      <c r="F60" s="142" t="str">
        <f>IFERROR($C60/'INSTRUCTIONS AND INPUT'!$B$19," ")</f>
        <v xml:space="preserve"> </v>
      </c>
      <c r="G60" s="142" t="str">
        <f>IFERROR($C60/'INSTRUCTIONS AND INPUT'!$B$20," ")</f>
        <v xml:space="preserve"> </v>
      </c>
      <c r="H60" s="20" t="str">
        <f t="shared" ref="H60:H66" si="21">IFERROR(C60/$C$113," ")</f>
        <v xml:space="preserve"> </v>
      </c>
      <c r="I60" s="20"/>
      <c r="J60" s="345" t="s">
        <v>81</v>
      </c>
      <c r="K60" s="380" t="s">
        <v>81</v>
      </c>
      <c r="L60" s="421"/>
    </row>
    <row r="61" spans="1:12" ht="18" customHeight="1" x14ac:dyDescent="0.25">
      <c r="A61" s="104" t="s">
        <v>115</v>
      </c>
      <c r="B61" s="388"/>
      <c r="C61" s="339"/>
      <c r="D61" s="26" t="str">
        <f>IFERROR($C61/RENT!$F$69," ")</f>
        <v xml:space="preserve"> </v>
      </c>
      <c r="E61" s="26" t="str">
        <f>IFERROR($C61/RENT!$K$69," ")</f>
        <v xml:space="preserve"> </v>
      </c>
      <c r="F61" s="142" t="str">
        <f>IFERROR($C61/'INSTRUCTIONS AND INPUT'!$B$19," ")</f>
        <v xml:space="preserve"> </v>
      </c>
      <c r="G61" s="142" t="str">
        <f>IFERROR($C61/'INSTRUCTIONS AND INPUT'!$B$20," ")</f>
        <v xml:space="preserve"> </v>
      </c>
      <c r="H61" s="20" t="str">
        <f t="shared" si="21"/>
        <v xml:space="preserve"> </v>
      </c>
      <c r="I61" s="20"/>
      <c r="J61" s="345" t="s">
        <v>81</v>
      </c>
      <c r="K61" s="380" t="s">
        <v>81</v>
      </c>
      <c r="L61" s="421"/>
    </row>
    <row r="62" spans="1:12" ht="18" customHeight="1" x14ac:dyDescent="0.25">
      <c r="A62" s="104" t="s">
        <v>117</v>
      </c>
      <c r="B62" s="388"/>
      <c r="C62" s="339"/>
      <c r="D62" s="26" t="str">
        <f>IFERROR($C62/RENT!$F$69," ")</f>
        <v xml:space="preserve"> </v>
      </c>
      <c r="E62" s="26" t="str">
        <f>IFERROR($C62/RENT!$K$69," ")</f>
        <v xml:space="preserve"> </v>
      </c>
      <c r="F62" s="142" t="str">
        <f>IFERROR($C62/'INSTRUCTIONS AND INPUT'!$B$19," ")</f>
        <v xml:space="preserve"> </v>
      </c>
      <c r="G62" s="142" t="str">
        <f>IFERROR($C62/'INSTRUCTIONS AND INPUT'!$B$20," ")</f>
        <v xml:space="preserve"> </v>
      </c>
      <c r="H62" s="20" t="str">
        <f t="shared" si="21"/>
        <v xml:space="preserve"> </v>
      </c>
      <c r="I62" s="20"/>
      <c r="J62" s="345" t="s">
        <v>81</v>
      </c>
      <c r="K62" s="380" t="s">
        <v>81</v>
      </c>
      <c r="L62" s="421"/>
    </row>
    <row r="63" spans="1:12" ht="18" customHeight="1" x14ac:dyDescent="0.25">
      <c r="A63" s="104" t="s">
        <v>118</v>
      </c>
      <c r="B63" s="388"/>
      <c r="C63" s="339"/>
      <c r="D63" s="26" t="str">
        <f>IFERROR($C63/RENT!$F$69," ")</f>
        <v xml:space="preserve"> </v>
      </c>
      <c r="E63" s="26" t="str">
        <f>IFERROR($C63/RENT!$K$69," ")</f>
        <v xml:space="preserve"> </v>
      </c>
      <c r="F63" s="142" t="str">
        <f>IFERROR($C63/'INSTRUCTIONS AND INPUT'!$B$19," ")</f>
        <v xml:space="preserve"> </v>
      </c>
      <c r="G63" s="142" t="str">
        <f>IFERROR($C63/'INSTRUCTIONS AND INPUT'!$B$20," ")</f>
        <v xml:space="preserve"> </v>
      </c>
      <c r="H63" s="20" t="str">
        <f t="shared" si="21"/>
        <v xml:space="preserve"> </v>
      </c>
      <c r="I63" s="20"/>
      <c r="J63" s="345" t="s">
        <v>81</v>
      </c>
      <c r="K63" s="380" t="s">
        <v>81</v>
      </c>
      <c r="L63" s="421"/>
    </row>
    <row r="64" spans="1:12" ht="18" customHeight="1" x14ac:dyDescent="0.25">
      <c r="A64" s="104" t="s">
        <v>119</v>
      </c>
      <c r="B64" s="388"/>
      <c r="C64" s="339"/>
      <c r="D64" s="26" t="str">
        <f>IFERROR($C64/RENT!$F$69," ")</f>
        <v xml:space="preserve"> </v>
      </c>
      <c r="E64" s="26" t="str">
        <f>IFERROR($C64/RENT!$K$69," ")</f>
        <v xml:space="preserve"> </v>
      </c>
      <c r="F64" s="142" t="str">
        <f>IFERROR($C64/'INSTRUCTIONS AND INPUT'!$B$19," ")</f>
        <v xml:space="preserve"> </v>
      </c>
      <c r="G64" s="142" t="str">
        <f>IFERROR($C64/'INSTRUCTIONS AND INPUT'!$B$20," ")</f>
        <v xml:space="preserve"> </v>
      </c>
      <c r="H64" s="20" t="str">
        <f t="shared" si="21"/>
        <v xml:space="preserve"> </v>
      </c>
      <c r="I64" s="20"/>
      <c r="J64" s="345" t="s">
        <v>81</v>
      </c>
      <c r="K64" s="380" t="s">
        <v>81</v>
      </c>
      <c r="L64" s="421"/>
    </row>
    <row r="65" spans="1:12" ht="18" customHeight="1" x14ac:dyDescent="0.25">
      <c r="A65" s="313" t="s">
        <v>102</v>
      </c>
      <c r="B65" s="388"/>
      <c r="C65" s="339"/>
      <c r="D65" s="26" t="str">
        <f>IFERROR($C65/RENT!$F$69," ")</f>
        <v xml:space="preserve"> </v>
      </c>
      <c r="E65" s="26" t="str">
        <f>IFERROR($C65/RENT!$K$69," ")</f>
        <v xml:space="preserve"> </v>
      </c>
      <c r="F65" s="142" t="str">
        <f>IFERROR($C65/'INSTRUCTIONS AND INPUT'!$B$19," ")</f>
        <v xml:space="preserve"> </v>
      </c>
      <c r="G65" s="142" t="str">
        <f>IFERROR($C65/'INSTRUCTIONS AND INPUT'!$B$20," ")</f>
        <v xml:space="preserve"> </v>
      </c>
      <c r="H65" s="20" t="str">
        <f t="shared" si="21"/>
        <v xml:space="preserve"> </v>
      </c>
      <c r="I65" s="20"/>
      <c r="J65" s="345" t="s">
        <v>81</v>
      </c>
      <c r="K65" s="380" t="s">
        <v>81</v>
      </c>
      <c r="L65" s="421"/>
    </row>
    <row r="66" spans="1:12" ht="18" customHeight="1" x14ac:dyDescent="0.25">
      <c r="A66" s="162" t="s">
        <v>123</v>
      </c>
      <c r="B66" s="388"/>
      <c r="C66" s="30">
        <f>SUM(C60:C65)</f>
        <v>0</v>
      </c>
      <c r="D66" s="30" t="str">
        <f>IFERROR($C66/RENT!$F$69," ")</f>
        <v xml:space="preserve"> </v>
      </c>
      <c r="E66" s="30" t="str">
        <f>IFERROR($C66/RENT!$K$69," ")</f>
        <v xml:space="preserve"> </v>
      </c>
      <c r="F66" s="125" t="str">
        <f>IFERROR($C66/'INSTRUCTIONS AND INPUT'!$B$19," ")</f>
        <v xml:space="preserve"> </v>
      </c>
      <c r="G66" s="125" t="str">
        <f>IFERROR($C66/'INSTRUCTIONS AND INPUT'!$B$20," ")</f>
        <v xml:space="preserve"> </v>
      </c>
      <c r="H66" s="154" t="str">
        <f t="shared" si="21"/>
        <v xml:space="preserve"> </v>
      </c>
      <c r="I66" s="20"/>
      <c r="J66" s="148">
        <f t="shared" ref="J66:K66" si="22">SUM(J60:J65)</f>
        <v>0</v>
      </c>
      <c r="K66" s="385">
        <f t="shared" si="22"/>
        <v>0</v>
      </c>
      <c r="L66" s="419"/>
    </row>
    <row r="67" spans="1:12" ht="18" customHeight="1" x14ac:dyDescent="0.25">
      <c r="A67" s="176" t="s">
        <v>124</v>
      </c>
      <c r="B67" s="78"/>
      <c r="C67" s="83"/>
      <c r="D67" s="83"/>
      <c r="E67" s="83"/>
      <c r="F67" s="143"/>
      <c r="G67" s="143"/>
      <c r="H67" s="155"/>
      <c r="I67" s="83"/>
      <c r="J67" s="149"/>
      <c r="K67" s="149"/>
      <c r="L67" s="420"/>
    </row>
    <row r="68" spans="1:12" ht="18" customHeight="1" x14ac:dyDescent="0.25">
      <c r="A68" s="104" t="s">
        <v>125</v>
      </c>
      <c r="B68" s="388"/>
      <c r="C68" s="339"/>
      <c r="D68" s="26" t="str">
        <f>IFERROR($C68/RENT!$F$69," ")</f>
        <v xml:space="preserve"> </v>
      </c>
      <c r="E68" s="26" t="str">
        <f>IFERROR($C68/RENT!$K$69," ")</f>
        <v xml:space="preserve"> </v>
      </c>
      <c r="F68" s="142" t="str">
        <f>IFERROR($C68/'INSTRUCTIONS AND INPUT'!$B$19," ")</f>
        <v xml:space="preserve"> </v>
      </c>
      <c r="G68" s="142" t="str">
        <f>IFERROR($C68/'INSTRUCTIONS AND INPUT'!$B$20," ")</f>
        <v xml:space="preserve"> </v>
      </c>
      <c r="H68" s="20" t="str">
        <f t="shared" ref="H68:H73" si="23">IFERROR(C68/$C$113," ")</f>
        <v xml:space="preserve"> </v>
      </c>
      <c r="I68" s="20"/>
      <c r="J68" s="349">
        <f t="shared" ref="J68:J72" si="24">C68</f>
        <v>0</v>
      </c>
      <c r="K68" s="384">
        <f t="shared" ref="K68:K72" si="25">C68</f>
        <v>0</v>
      </c>
      <c r="L68" s="421"/>
    </row>
    <row r="69" spans="1:12" ht="18" customHeight="1" x14ac:dyDescent="0.25">
      <c r="A69" s="104" t="s">
        <v>126</v>
      </c>
      <c r="B69" s="388"/>
      <c r="C69" s="339"/>
      <c r="D69" s="26" t="str">
        <f>IFERROR($C69/RENT!$F$69," ")</f>
        <v xml:space="preserve"> </v>
      </c>
      <c r="E69" s="26" t="str">
        <f>IFERROR($C69/RENT!$K$69," ")</f>
        <v xml:space="preserve"> </v>
      </c>
      <c r="F69" s="142" t="str">
        <f>IFERROR($C69/'INSTRUCTIONS AND INPUT'!$B$19," ")</f>
        <v xml:space="preserve"> </v>
      </c>
      <c r="G69" s="142" t="str">
        <f>IFERROR($C69/'INSTRUCTIONS AND INPUT'!$B$20," ")</f>
        <v xml:space="preserve"> </v>
      </c>
      <c r="H69" s="20" t="str">
        <f t="shared" si="23"/>
        <v xml:space="preserve"> </v>
      </c>
      <c r="I69" s="20"/>
      <c r="J69" s="349">
        <f t="shared" si="24"/>
        <v>0</v>
      </c>
      <c r="K69" s="384">
        <f t="shared" si="25"/>
        <v>0</v>
      </c>
      <c r="L69" s="421"/>
    </row>
    <row r="70" spans="1:12" ht="18" customHeight="1" x14ac:dyDescent="0.25">
      <c r="A70" s="104" t="s">
        <v>127</v>
      </c>
      <c r="B70" s="388"/>
      <c r="C70" s="339"/>
      <c r="D70" s="26" t="str">
        <f>IFERROR($C70/RENT!$F$69," ")</f>
        <v xml:space="preserve"> </v>
      </c>
      <c r="E70" s="26" t="str">
        <f>IFERROR($C70/RENT!$K$69," ")</f>
        <v xml:space="preserve"> </v>
      </c>
      <c r="F70" s="142" t="str">
        <f>IFERROR($C70/'INSTRUCTIONS AND INPUT'!$B$19," ")</f>
        <v xml:space="preserve"> </v>
      </c>
      <c r="G70" s="142" t="str">
        <f>IFERROR($C70/'INSTRUCTIONS AND INPUT'!$B$20," ")</f>
        <v xml:space="preserve"> </v>
      </c>
      <c r="H70" s="20" t="str">
        <f t="shared" si="23"/>
        <v xml:space="preserve"> </v>
      </c>
      <c r="I70" s="20"/>
      <c r="J70" s="349">
        <f t="shared" si="24"/>
        <v>0</v>
      </c>
      <c r="K70" s="384">
        <f t="shared" si="25"/>
        <v>0</v>
      </c>
      <c r="L70" s="421"/>
    </row>
    <row r="71" spans="1:12" ht="18" customHeight="1" x14ac:dyDescent="0.25">
      <c r="A71" s="104" t="s">
        <v>128</v>
      </c>
      <c r="B71" s="388"/>
      <c r="C71" s="339"/>
      <c r="D71" s="26" t="str">
        <f>IFERROR($C71/RENT!$F$69," ")</f>
        <v xml:space="preserve"> </v>
      </c>
      <c r="E71" s="26" t="str">
        <f>IFERROR($C71/RENT!$K$69," ")</f>
        <v xml:space="preserve"> </v>
      </c>
      <c r="F71" s="142" t="str">
        <f>IFERROR($C71/'INSTRUCTIONS AND INPUT'!$B$19," ")</f>
        <v xml:space="preserve"> </v>
      </c>
      <c r="G71" s="142" t="str">
        <f>IFERROR($C71/'INSTRUCTIONS AND INPUT'!$B$20," ")</f>
        <v xml:space="preserve"> </v>
      </c>
      <c r="H71" s="20" t="str">
        <f t="shared" si="23"/>
        <v xml:space="preserve"> </v>
      </c>
      <c r="I71" s="20"/>
      <c r="J71" s="349">
        <f t="shared" si="24"/>
        <v>0</v>
      </c>
      <c r="K71" s="384">
        <f t="shared" si="25"/>
        <v>0</v>
      </c>
      <c r="L71" s="421"/>
    </row>
    <row r="72" spans="1:12" ht="18" customHeight="1" x14ac:dyDescent="0.25">
      <c r="A72" s="313" t="s">
        <v>102</v>
      </c>
      <c r="B72" s="388"/>
      <c r="C72" s="339"/>
      <c r="D72" s="26" t="str">
        <f>IFERROR($C72/RENT!$F$69," ")</f>
        <v xml:space="preserve"> </v>
      </c>
      <c r="E72" s="26" t="str">
        <f>IFERROR($C72/RENT!$K$69," ")</f>
        <v xml:space="preserve"> </v>
      </c>
      <c r="F72" s="142" t="str">
        <f>IFERROR($C72/'INSTRUCTIONS AND INPUT'!$B$19," ")</f>
        <v xml:space="preserve"> </v>
      </c>
      <c r="G72" s="142" t="str">
        <f>IFERROR($C72/'INSTRUCTIONS AND INPUT'!$B$20," ")</f>
        <v xml:space="preserve"> </v>
      </c>
      <c r="H72" s="20" t="str">
        <f t="shared" si="23"/>
        <v xml:space="preserve"> </v>
      </c>
      <c r="I72" s="20"/>
      <c r="J72" s="349">
        <f t="shared" si="24"/>
        <v>0</v>
      </c>
      <c r="K72" s="384">
        <f t="shared" si="25"/>
        <v>0</v>
      </c>
      <c r="L72" s="421"/>
    </row>
    <row r="73" spans="1:12" ht="18" customHeight="1" x14ac:dyDescent="0.25">
      <c r="A73" s="162" t="s">
        <v>129</v>
      </c>
      <c r="B73" s="388"/>
      <c r="C73" s="30">
        <f>SUM(C68:C72)</f>
        <v>0</v>
      </c>
      <c r="D73" s="30" t="str">
        <f>IFERROR($C73/RENT!$F$69," ")</f>
        <v xml:space="preserve"> </v>
      </c>
      <c r="E73" s="30" t="str">
        <f>IFERROR($C73/RENT!$K$69," ")</f>
        <v xml:space="preserve"> </v>
      </c>
      <c r="F73" s="125" t="str">
        <f>IFERROR($C73/'INSTRUCTIONS AND INPUT'!$B$19," ")</f>
        <v xml:space="preserve"> </v>
      </c>
      <c r="G73" s="125" t="str">
        <f>IFERROR($C73/'INSTRUCTIONS AND INPUT'!$B$20," ")</f>
        <v xml:space="preserve"> </v>
      </c>
      <c r="H73" s="154" t="str">
        <f t="shared" si="23"/>
        <v xml:space="preserve"> </v>
      </c>
      <c r="I73" s="20"/>
      <c r="J73" s="148">
        <f t="shared" ref="J73:K73" si="26">SUM(J68:J72)</f>
        <v>0</v>
      </c>
      <c r="K73" s="385">
        <f t="shared" si="26"/>
        <v>0</v>
      </c>
      <c r="L73" s="419"/>
    </row>
    <row r="74" spans="1:12" ht="18" customHeight="1" x14ac:dyDescent="0.25">
      <c r="A74" s="176" t="s">
        <v>130</v>
      </c>
      <c r="B74" s="78"/>
      <c r="C74" s="83"/>
      <c r="D74" s="83"/>
      <c r="E74" s="83"/>
      <c r="F74" s="143"/>
      <c r="G74" s="143"/>
      <c r="H74" s="155"/>
      <c r="I74" s="83"/>
      <c r="J74" s="149"/>
      <c r="K74" s="149"/>
      <c r="L74" s="420"/>
    </row>
    <row r="75" spans="1:12" ht="18" customHeight="1" x14ac:dyDescent="0.25">
      <c r="A75" s="104" t="s">
        <v>131</v>
      </c>
      <c r="B75" s="388"/>
      <c r="C75" s="339"/>
      <c r="D75" s="26" t="str">
        <f>IFERROR($C75/RENT!$F$69," ")</f>
        <v xml:space="preserve"> </v>
      </c>
      <c r="E75" s="26" t="str">
        <f>IFERROR($C75/RENT!$K$69," ")</f>
        <v xml:space="preserve"> </v>
      </c>
      <c r="F75" s="142" t="str">
        <f>IFERROR($C75/'INSTRUCTIONS AND INPUT'!$B$19," ")</f>
        <v xml:space="preserve"> </v>
      </c>
      <c r="G75" s="142" t="str">
        <f>IFERROR($C75/'INSTRUCTIONS AND INPUT'!$B$20," ")</f>
        <v xml:space="preserve"> </v>
      </c>
      <c r="H75" s="20" t="str">
        <f t="shared" ref="H75:H80" si="27">IFERROR(C75/$C$113," ")</f>
        <v xml:space="preserve"> </v>
      </c>
      <c r="I75" s="20"/>
      <c r="J75" s="345" t="s">
        <v>81</v>
      </c>
      <c r="K75" s="380" t="s">
        <v>81</v>
      </c>
      <c r="L75" s="421"/>
    </row>
    <row r="76" spans="1:12" ht="18" customHeight="1" x14ac:dyDescent="0.25">
      <c r="A76" s="104" t="s">
        <v>132</v>
      </c>
      <c r="B76" s="388"/>
      <c r="C76" s="339"/>
      <c r="D76" s="26" t="str">
        <f>IFERROR($C76/RENT!$F$69," ")</f>
        <v xml:space="preserve"> </v>
      </c>
      <c r="E76" s="26" t="str">
        <f>IFERROR($C76/RENT!$K$69," ")</f>
        <v xml:space="preserve"> </v>
      </c>
      <c r="F76" s="142" t="str">
        <f>IFERROR($C76/'INSTRUCTIONS AND INPUT'!$B$19," ")</f>
        <v xml:space="preserve"> </v>
      </c>
      <c r="G76" s="142" t="str">
        <f>IFERROR($C76/'INSTRUCTIONS AND INPUT'!$B$20," ")</f>
        <v xml:space="preserve"> </v>
      </c>
      <c r="H76" s="20" t="str">
        <f t="shared" si="27"/>
        <v xml:space="preserve"> </v>
      </c>
      <c r="I76" s="20"/>
      <c r="J76" s="345" t="s">
        <v>81</v>
      </c>
      <c r="K76" s="380" t="s">
        <v>81</v>
      </c>
      <c r="L76" s="421"/>
    </row>
    <row r="77" spans="1:12" ht="18" customHeight="1" x14ac:dyDescent="0.25">
      <c r="A77" s="104" t="s">
        <v>133</v>
      </c>
      <c r="B77" s="388"/>
      <c r="C77" s="339"/>
      <c r="D77" s="26" t="str">
        <f>IFERROR($C77/RENT!$F$69," ")</f>
        <v xml:space="preserve"> </v>
      </c>
      <c r="E77" s="26" t="str">
        <f>IFERROR($C77/RENT!$K$69," ")</f>
        <v xml:space="preserve"> </v>
      </c>
      <c r="F77" s="142" t="str">
        <f>IFERROR($C77/'INSTRUCTIONS AND INPUT'!$B$19," ")</f>
        <v xml:space="preserve"> </v>
      </c>
      <c r="G77" s="142" t="str">
        <f>IFERROR($C77/'INSTRUCTIONS AND INPUT'!$B$20," ")</f>
        <v xml:space="preserve"> </v>
      </c>
      <c r="H77" s="20" t="str">
        <f t="shared" si="27"/>
        <v xml:space="preserve"> </v>
      </c>
      <c r="I77" s="20"/>
      <c r="J77" s="345" t="s">
        <v>81</v>
      </c>
      <c r="K77" s="380" t="s">
        <v>81</v>
      </c>
      <c r="L77" s="421"/>
    </row>
    <row r="78" spans="1:12" ht="18" customHeight="1" x14ac:dyDescent="0.25">
      <c r="A78" s="104" t="s">
        <v>134</v>
      </c>
      <c r="B78" s="388"/>
      <c r="C78" s="339"/>
      <c r="D78" s="26" t="str">
        <f>IFERROR($C78/RENT!$F$69," ")</f>
        <v xml:space="preserve"> </v>
      </c>
      <c r="E78" s="26" t="str">
        <f>IFERROR($C78/RENT!$K$69," ")</f>
        <v xml:space="preserve"> </v>
      </c>
      <c r="F78" s="142" t="str">
        <f>IFERROR($C78/'INSTRUCTIONS AND INPUT'!$B$19," ")</f>
        <v xml:space="preserve"> </v>
      </c>
      <c r="G78" s="142" t="str">
        <f>IFERROR($C78/'INSTRUCTIONS AND INPUT'!$B$20," ")</f>
        <v xml:space="preserve"> </v>
      </c>
      <c r="H78" s="20" t="str">
        <f t="shared" si="27"/>
        <v xml:space="preserve"> </v>
      </c>
      <c r="I78" s="20"/>
      <c r="J78" s="345" t="s">
        <v>81</v>
      </c>
      <c r="K78" s="380" t="s">
        <v>81</v>
      </c>
      <c r="L78" s="421"/>
    </row>
    <row r="79" spans="1:12" ht="18" customHeight="1" x14ac:dyDescent="0.25">
      <c r="A79" s="313" t="s">
        <v>102</v>
      </c>
      <c r="B79" s="388"/>
      <c r="C79" s="339"/>
      <c r="D79" s="26" t="str">
        <f>IFERROR($C79/RENT!$F$69," ")</f>
        <v xml:space="preserve"> </v>
      </c>
      <c r="E79" s="26" t="str">
        <f>IFERROR($C79/RENT!$K$69," ")</f>
        <v xml:space="preserve"> </v>
      </c>
      <c r="F79" s="142" t="str">
        <f>IFERROR($C79/'INSTRUCTIONS AND INPUT'!$B$19," ")</f>
        <v xml:space="preserve"> </v>
      </c>
      <c r="G79" s="142" t="str">
        <f>IFERROR($C79/'INSTRUCTIONS AND INPUT'!$B$20," ")</f>
        <v xml:space="preserve"> </v>
      </c>
      <c r="H79" s="20" t="str">
        <f t="shared" si="27"/>
        <v xml:space="preserve"> </v>
      </c>
      <c r="I79" s="20"/>
      <c r="J79" s="345" t="s">
        <v>81</v>
      </c>
      <c r="K79" s="380" t="s">
        <v>81</v>
      </c>
      <c r="L79" s="421"/>
    </row>
    <row r="80" spans="1:12" ht="18" customHeight="1" x14ac:dyDescent="0.25">
      <c r="A80" s="162" t="s">
        <v>135</v>
      </c>
      <c r="B80" s="388"/>
      <c r="C80" s="30">
        <f>SUM(C75:C79)</f>
        <v>0</v>
      </c>
      <c r="D80" s="30" t="str">
        <f>IFERROR($C80/RENT!$F$69," ")</f>
        <v xml:space="preserve"> </v>
      </c>
      <c r="E80" s="30" t="str">
        <f>IFERROR($C80/RENT!$K$69," ")</f>
        <v xml:space="preserve"> </v>
      </c>
      <c r="F80" s="125" t="str">
        <f>IFERROR($C80/'INSTRUCTIONS AND INPUT'!$B$19," ")</f>
        <v xml:space="preserve"> </v>
      </c>
      <c r="G80" s="125" t="str">
        <f>IFERROR($C80/'INSTRUCTIONS AND INPUT'!$B$20," ")</f>
        <v xml:space="preserve"> </v>
      </c>
      <c r="H80" s="154" t="str">
        <f t="shared" si="27"/>
        <v xml:space="preserve"> </v>
      </c>
      <c r="I80" s="20"/>
      <c r="J80" s="148">
        <f t="shared" ref="J80:K80" si="28">SUM(J75:J79)</f>
        <v>0</v>
      </c>
      <c r="K80" s="385">
        <f t="shared" si="28"/>
        <v>0</v>
      </c>
      <c r="L80" s="419"/>
    </row>
    <row r="81" spans="1:12" ht="18" customHeight="1" x14ac:dyDescent="0.25">
      <c r="A81" s="176" t="s">
        <v>136</v>
      </c>
      <c r="B81" s="78"/>
      <c r="C81" s="83"/>
      <c r="D81" s="83"/>
      <c r="E81" s="83"/>
      <c r="F81" s="143"/>
      <c r="G81" s="143"/>
      <c r="H81" s="155"/>
      <c r="I81" s="83"/>
      <c r="J81" s="149"/>
      <c r="K81" s="149"/>
      <c r="L81" s="420"/>
    </row>
    <row r="82" spans="1:12" ht="18" customHeight="1" x14ac:dyDescent="0.25">
      <c r="A82" s="104" t="s">
        <v>137</v>
      </c>
      <c r="B82" s="388"/>
      <c r="C82" s="339"/>
      <c r="D82" s="26" t="str">
        <f>IFERROR($C82/RENT!$F$69," ")</f>
        <v xml:space="preserve"> </v>
      </c>
      <c r="E82" s="26" t="str">
        <f>IFERROR($C82/RENT!$K$69," ")</f>
        <v xml:space="preserve"> </v>
      </c>
      <c r="F82" s="142" t="str">
        <f>IFERROR($C82/'INSTRUCTIONS AND INPUT'!$B$19," ")</f>
        <v xml:space="preserve"> </v>
      </c>
      <c r="G82" s="142" t="str">
        <f>IFERROR($C82/'INSTRUCTIONS AND INPUT'!$B$20," ")</f>
        <v xml:space="preserve"> </v>
      </c>
      <c r="H82" s="20" t="str">
        <f>IFERROR(C82/$C$113," ")</f>
        <v xml:space="preserve"> </v>
      </c>
      <c r="I82" s="20"/>
      <c r="J82" s="349">
        <f t="shared" ref="J82:J83" si="29">C82</f>
        <v>0</v>
      </c>
      <c r="K82" s="384">
        <f t="shared" ref="K82:K83" si="30">C82</f>
        <v>0</v>
      </c>
      <c r="L82" s="421"/>
    </row>
    <row r="83" spans="1:12" ht="18" customHeight="1" x14ac:dyDescent="0.25">
      <c r="A83" s="104" t="s">
        <v>138</v>
      </c>
      <c r="B83" s="388"/>
      <c r="C83" s="339"/>
      <c r="D83" s="26" t="str">
        <f>IFERROR($C83/RENT!$F$69," ")</f>
        <v xml:space="preserve"> </v>
      </c>
      <c r="E83" s="26" t="str">
        <f>IFERROR($C83/RENT!$K$69," ")</f>
        <v xml:space="preserve"> </v>
      </c>
      <c r="F83" s="142" t="str">
        <f>IFERROR($C83/'INSTRUCTIONS AND INPUT'!$B$19," ")</f>
        <v xml:space="preserve"> </v>
      </c>
      <c r="G83" s="142" t="str">
        <f>IFERROR($C83/'INSTRUCTIONS AND INPUT'!$B$20," ")</f>
        <v xml:space="preserve"> </v>
      </c>
      <c r="H83" s="20" t="str">
        <f>IFERROR(C83/$C$113," ")</f>
        <v xml:space="preserve"> </v>
      </c>
      <c r="I83" s="20"/>
      <c r="J83" s="349">
        <f t="shared" si="29"/>
        <v>0</v>
      </c>
      <c r="K83" s="384">
        <f t="shared" si="30"/>
        <v>0</v>
      </c>
      <c r="L83" s="421"/>
    </row>
    <row r="84" spans="1:12" ht="18" customHeight="1" x14ac:dyDescent="0.25">
      <c r="A84" s="162" t="s">
        <v>139</v>
      </c>
      <c r="B84" s="388"/>
      <c r="C84" s="30">
        <f>C82+C83</f>
        <v>0</v>
      </c>
      <c r="D84" s="30" t="str">
        <f>IFERROR($C84/RENT!$F$69," ")</f>
        <v xml:space="preserve"> </v>
      </c>
      <c r="E84" s="30" t="str">
        <f>IFERROR($C84/RENT!$K$69," ")</f>
        <v xml:space="preserve"> </v>
      </c>
      <c r="F84" s="125" t="str">
        <f>IFERROR($C84/'INSTRUCTIONS AND INPUT'!$B$19," ")</f>
        <v xml:space="preserve"> </v>
      </c>
      <c r="G84" s="125" t="str">
        <f>IFERROR($C84/'INSTRUCTIONS AND INPUT'!$B$20," ")</f>
        <v xml:space="preserve"> </v>
      </c>
      <c r="H84" s="154" t="str">
        <f>IFERROR(C84/$C$113," ")</f>
        <v xml:space="preserve"> </v>
      </c>
      <c r="I84" s="20"/>
      <c r="J84" s="148">
        <f t="shared" ref="J84:K84" si="31">J82+J83</f>
        <v>0</v>
      </c>
      <c r="K84" s="385">
        <f t="shared" si="31"/>
        <v>0</v>
      </c>
      <c r="L84" s="419"/>
    </row>
    <row r="85" spans="1:12" ht="18" customHeight="1" x14ac:dyDescent="0.25">
      <c r="A85" s="176" t="s">
        <v>140</v>
      </c>
      <c r="B85" s="78"/>
      <c r="C85" s="83"/>
      <c r="D85" s="83"/>
      <c r="E85" s="83"/>
      <c r="F85" s="143"/>
      <c r="G85" s="143"/>
      <c r="H85" s="155"/>
      <c r="I85" s="83"/>
      <c r="J85" s="149"/>
      <c r="K85" s="149"/>
      <c r="L85" s="420"/>
    </row>
    <row r="86" spans="1:12" ht="18" customHeight="1" x14ac:dyDescent="0.25">
      <c r="A86" s="104" t="s">
        <v>141</v>
      </c>
      <c r="B86" s="388"/>
      <c r="C86" s="339"/>
      <c r="D86" s="26" t="str">
        <f>IFERROR($C86/RENT!$F$69," ")</f>
        <v xml:space="preserve"> </v>
      </c>
      <c r="E86" s="26" t="str">
        <f>IFERROR($C86/RENT!$K$69," ")</f>
        <v xml:space="preserve"> </v>
      </c>
      <c r="F86" s="142" t="str">
        <f>IFERROR($C86/'INSTRUCTIONS AND INPUT'!$B$19," ")</f>
        <v xml:space="preserve"> </v>
      </c>
      <c r="G86" s="142" t="str">
        <f>IFERROR($C86/'INSTRUCTIONS AND INPUT'!$B$20," ")</f>
        <v xml:space="preserve"> </v>
      </c>
      <c r="H86" s="20" t="str">
        <f>IFERROR(C86/$C$113," ")</f>
        <v xml:space="preserve"> </v>
      </c>
      <c r="I86" s="20"/>
      <c r="J86" s="345" t="s">
        <v>81</v>
      </c>
      <c r="K86" s="380" t="s">
        <v>81</v>
      </c>
      <c r="L86" s="421"/>
    </row>
    <row r="87" spans="1:12" ht="18" customHeight="1" x14ac:dyDescent="0.25">
      <c r="A87" s="104" t="s">
        <v>142</v>
      </c>
      <c r="B87" s="388"/>
      <c r="C87" s="339"/>
      <c r="D87" s="26" t="str">
        <f>IFERROR($C87/RENT!$F$69," ")</f>
        <v xml:space="preserve"> </v>
      </c>
      <c r="E87" s="26" t="str">
        <f>IFERROR($C87/RENT!$K$69," ")</f>
        <v xml:space="preserve"> </v>
      </c>
      <c r="F87" s="142" t="str">
        <f>IFERROR($C87/'INSTRUCTIONS AND INPUT'!$B$19," ")</f>
        <v xml:space="preserve"> </v>
      </c>
      <c r="G87" s="142" t="str">
        <f>IFERROR($C87/'INSTRUCTIONS AND INPUT'!$B$20," ")</f>
        <v xml:space="preserve"> </v>
      </c>
      <c r="H87" s="20" t="str">
        <f>IFERROR(C87/$C$113," ")</f>
        <v xml:space="preserve"> </v>
      </c>
      <c r="I87" s="20"/>
      <c r="J87" s="349">
        <f t="shared" ref="J87:J99" si="32">C87</f>
        <v>0</v>
      </c>
      <c r="K87" s="384">
        <f t="shared" ref="K87:K100" si="33">C87</f>
        <v>0</v>
      </c>
      <c r="L87" s="421"/>
    </row>
    <row r="88" spans="1:12" ht="18" customHeight="1" x14ac:dyDescent="0.25">
      <c r="A88" s="104" t="s">
        <v>143</v>
      </c>
      <c r="B88" s="388"/>
      <c r="C88" s="339"/>
      <c r="D88" s="26" t="str">
        <f>IFERROR($C88/RENT!$F$69," ")</f>
        <v xml:space="preserve"> </v>
      </c>
      <c r="E88" s="26" t="str">
        <f>IFERROR($C88/RENT!$K$69," ")</f>
        <v xml:space="preserve"> </v>
      </c>
      <c r="F88" s="142" t="str">
        <f>IFERROR($C88/'INSTRUCTIONS AND INPUT'!$B$19," ")</f>
        <v xml:space="preserve"> </v>
      </c>
      <c r="G88" s="142" t="str">
        <f>IFERROR($C88/'INSTRUCTIONS AND INPUT'!$B$20," ")</f>
        <v xml:space="preserve"> </v>
      </c>
      <c r="H88" s="20" t="str">
        <f>IFERROR(C88/$C$113," ")</f>
        <v xml:space="preserve"> </v>
      </c>
      <c r="I88" s="20"/>
      <c r="J88" s="349">
        <f t="shared" si="32"/>
        <v>0</v>
      </c>
      <c r="K88" s="384">
        <f t="shared" si="33"/>
        <v>0</v>
      </c>
      <c r="L88" s="421"/>
    </row>
    <row r="89" spans="1:12" ht="18" customHeight="1" x14ac:dyDescent="0.25">
      <c r="A89" s="104" t="s">
        <v>144</v>
      </c>
      <c r="B89" s="388"/>
      <c r="C89" s="339"/>
      <c r="D89" s="26" t="str">
        <f>IFERROR($C89/RENT!$F$69," ")</f>
        <v xml:space="preserve"> </v>
      </c>
      <c r="E89" s="26" t="str">
        <f>IFERROR($C89/RENT!$K$69," ")</f>
        <v xml:space="preserve"> </v>
      </c>
      <c r="F89" s="142" t="str">
        <f>IFERROR($C89/'INSTRUCTIONS AND INPUT'!$B$19," ")</f>
        <v xml:space="preserve"> </v>
      </c>
      <c r="G89" s="142" t="str">
        <f>IFERROR($C89/'INSTRUCTIONS AND INPUT'!$B$20," ")</f>
        <v xml:space="preserve"> </v>
      </c>
      <c r="H89" s="20" t="str">
        <f>IFERROR(C89/$C$113," ")</f>
        <v xml:space="preserve"> </v>
      </c>
      <c r="I89" s="20"/>
      <c r="J89" s="349">
        <f t="shared" si="32"/>
        <v>0</v>
      </c>
      <c r="K89" s="384">
        <f t="shared" si="33"/>
        <v>0</v>
      </c>
      <c r="L89" s="421"/>
    </row>
    <row r="90" spans="1:12" ht="18" customHeight="1" x14ac:dyDescent="0.25">
      <c r="A90" s="497" t="s">
        <v>446</v>
      </c>
      <c r="B90" s="388"/>
      <c r="C90" s="339"/>
      <c r="D90" s="26"/>
      <c r="E90" s="26"/>
      <c r="F90" s="142"/>
      <c r="G90" s="142"/>
      <c r="H90" s="20"/>
      <c r="I90" s="20"/>
      <c r="J90" s="349"/>
      <c r="K90" s="384"/>
      <c r="L90" s="421"/>
    </row>
    <row r="91" spans="1:12" ht="18" customHeight="1" x14ac:dyDescent="0.25">
      <c r="A91" s="104" t="s">
        <v>145</v>
      </c>
      <c r="B91" s="388"/>
      <c r="C91" s="339"/>
      <c r="D91" s="26" t="str">
        <f>IFERROR($C91/RENT!$F$69," ")</f>
        <v xml:space="preserve"> </v>
      </c>
      <c r="E91" s="26" t="str">
        <f>IFERROR($C91/RENT!$K$69," ")</f>
        <v xml:space="preserve"> </v>
      </c>
      <c r="F91" s="142" t="str">
        <f>IFERROR($C91/'INSTRUCTIONS AND INPUT'!$B$19," ")</f>
        <v xml:space="preserve"> </v>
      </c>
      <c r="G91" s="142" t="str">
        <f>IFERROR($C91/'INSTRUCTIONS AND INPUT'!$B$20," ")</f>
        <v xml:space="preserve"> </v>
      </c>
      <c r="H91" s="20" t="str">
        <f t="shared" ref="H91:H101" si="34">IFERROR(C91/$C$113," ")</f>
        <v xml:space="preserve"> </v>
      </c>
      <c r="I91" s="20"/>
      <c r="J91" s="349">
        <f t="shared" si="32"/>
        <v>0</v>
      </c>
      <c r="K91" s="384">
        <f t="shared" si="33"/>
        <v>0</v>
      </c>
      <c r="L91" s="421"/>
    </row>
    <row r="92" spans="1:12" ht="18" customHeight="1" x14ac:dyDescent="0.25">
      <c r="A92" s="104" t="s">
        <v>146</v>
      </c>
      <c r="B92" s="388"/>
      <c r="C92" s="339"/>
      <c r="D92" s="26" t="str">
        <f>IFERROR($C92/RENT!$F$69," ")</f>
        <v xml:space="preserve"> </v>
      </c>
      <c r="E92" s="26" t="str">
        <f>IFERROR($C92/RENT!$K$69," ")</f>
        <v xml:space="preserve"> </v>
      </c>
      <c r="F92" s="142" t="str">
        <f>IFERROR($C92/'INSTRUCTIONS AND INPUT'!$B$19," ")</f>
        <v xml:space="preserve"> </v>
      </c>
      <c r="G92" s="142" t="str">
        <f>IFERROR($C92/'INSTRUCTIONS AND INPUT'!$B$20," ")</f>
        <v xml:space="preserve"> </v>
      </c>
      <c r="H92" s="20" t="str">
        <f t="shared" si="34"/>
        <v xml:space="preserve"> </v>
      </c>
      <c r="I92" s="20"/>
      <c r="J92" s="345" t="s">
        <v>81</v>
      </c>
      <c r="K92" s="380" t="s">
        <v>81</v>
      </c>
      <c r="L92" s="421"/>
    </row>
    <row r="93" spans="1:12" ht="18" customHeight="1" x14ac:dyDescent="0.25">
      <c r="A93" s="104" t="s">
        <v>435</v>
      </c>
      <c r="B93" s="388"/>
      <c r="C93" s="339"/>
      <c r="D93" s="26" t="str">
        <f>IFERROR($C93/RENT!$F$69," ")</f>
        <v xml:space="preserve"> </v>
      </c>
      <c r="E93" s="26" t="str">
        <f>IFERROR($C93/RENT!$K$69," ")</f>
        <v xml:space="preserve"> </v>
      </c>
      <c r="F93" s="142" t="str">
        <f>IFERROR($C93/'INSTRUCTIONS AND INPUT'!$B$19," ")</f>
        <v xml:space="preserve"> </v>
      </c>
      <c r="G93" s="142" t="str">
        <f>IFERROR($C93/'INSTRUCTIONS AND INPUT'!$B$20," ")</f>
        <v xml:space="preserve"> </v>
      </c>
      <c r="H93" s="20" t="str">
        <f t="shared" si="34"/>
        <v xml:space="preserve"> </v>
      </c>
      <c r="I93" s="20"/>
      <c r="J93" s="349">
        <f t="shared" si="32"/>
        <v>0</v>
      </c>
      <c r="K93" s="384">
        <f t="shared" si="33"/>
        <v>0</v>
      </c>
      <c r="L93" s="421"/>
    </row>
    <row r="94" spans="1:12" ht="18" customHeight="1" x14ac:dyDescent="0.25">
      <c r="A94" s="469" t="s">
        <v>444</v>
      </c>
      <c r="B94" s="388"/>
      <c r="C94" s="339"/>
      <c r="D94" s="26" t="str">
        <f>IFERROR($C94/RENT!$F$69," ")</f>
        <v xml:space="preserve"> </v>
      </c>
      <c r="E94" s="26" t="str">
        <f>IFERROR($C94/RENT!$K$69," ")</f>
        <v xml:space="preserve"> </v>
      </c>
      <c r="F94" s="142" t="str">
        <f>IFERROR($C94/'INSTRUCTIONS AND INPUT'!$B$19," ")</f>
        <v xml:space="preserve"> </v>
      </c>
      <c r="G94" s="142" t="str">
        <f>IFERROR($C94/'INSTRUCTIONS AND INPUT'!$B$20," ")</f>
        <v xml:space="preserve"> </v>
      </c>
      <c r="H94" s="20" t="str">
        <f t="shared" si="34"/>
        <v xml:space="preserve"> </v>
      </c>
      <c r="I94" s="20"/>
      <c r="J94" s="349">
        <f>C94</f>
        <v>0</v>
      </c>
      <c r="K94" s="384">
        <f>C94</f>
        <v>0</v>
      </c>
      <c r="L94" s="421"/>
    </row>
    <row r="95" spans="1:12" ht="18" customHeight="1" x14ac:dyDescent="0.25">
      <c r="A95" s="104" t="s">
        <v>147</v>
      </c>
      <c r="B95" s="388"/>
      <c r="C95" s="339"/>
      <c r="D95" s="26" t="str">
        <f>IFERROR($C95/RENT!$F$69," ")</f>
        <v xml:space="preserve"> </v>
      </c>
      <c r="E95" s="26" t="str">
        <f>IFERROR($C95/RENT!$K$69," ")</f>
        <v xml:space="preserve"> </v>
      </c>
      <c r="F95" s="142" t="str">
        <f>IFERROR($C95/'INSTRUCTIONS AND INPUT'!$B$19," ")</f>
        <v xml:space="preserve"> </v>
      </c>
      <c r="G95" s="142" t="str">
        <f>IFERROR($C95/'INSTRUCTIONS AND INPUT'!$B$20," ")</f>
        <v xml:space="preserve"> </v>
      </c>
      <c r="H95" s="20" t="str">
        <f t="shared" si="34"/>
        <v xml:space="preserve"> </v>
      </c>
      <c r="I95" s="20"/>
      <c r="J95" s="349">
        <f t="shared" si="32"/>
        <v>0</v>
      </c>
      <c r="K95" s="384">
        <f t="shared" si="33"/>
        <v>0</v>
      </c>
      <c r="L95" s="421"/>
    </row>
    <row r="96" spans="1:12" ht="18" customHeight="1" x14ac:dyDescent="0.25">
      <c r="A96" s="104" t="s">
        <v>148</v>
      </c>
      <c r="B96" s="388"/>
      <c r="C96" s="339"/>
      <c r="D96" s="26" t="str">
        <f>IFERROR($C96/RENT!$F$69," ")</f>
        <v xml:space="preserve"> </v>
      </c>
      <c r="E96" s="26" t="str">
        <f>IFERROR($C96/RENT!$K$69," ")</f>
        <v xml:space="preserve"> </v>
      </c>
      <c r="F96" s="142" t="str">
        <f>IFERROR($C96/'INSTRUCTIONS AND INPUT'!$B$19," ")</f>
        <v xml:space="preserve"> </v>
      </c>
      <c r="G96" s="142" t="str">
        <f>IFERROR($C96/'INSTRUCTIONS AND INPUT'!$B$20," ")</f>
        <v xml:space="preserve"> </v>
      </c>
      <c r="H96" s="20" t="str">
        <f t="shared" si="34"/>
        <v xml:space="preserve"> </v>
      </c>
      <c r="I96" s="20"/>
      <c r="J96" s="349">
        <f t="shared" si="32"/>
        <v>0</v>
      </c>
      <c r="K96" s="384">
        <f t="shared" si="33"/>
        <v>0</v>
      </c>
      <c r="L96" s="421"/>
    </row>
    <row r="97" spans="1:12" ht="18" customHeight="1" x14ac:dyDescent="0.25">
      <c r="A97" s="104" t="s">
        <v>149</v>
      </c>
      <c r="B97" s="388"/>
      <c r="C97" s="339"/>
      <c r="D97" s="26" t="str">
        <f>IFERROR($C97/RENT!$F$69," ")</f>
        <v xml:space="preserve"> </v>
      </c>
      <c r="E97" s="26" t="str">
        <f>IFERROR($C97/RENT!$K$69," ")</f>
        <v xml:space="preserve"> </v>
      </c>
      <c r="F97" s="142" t="str">
        <f>IFERROR($C97/'INSTRUCTIONS AND INPUT'!$B$19," ")</f>
        <v xml:space="preserve"> </v>
      </c>
      <c r="G97" s="142" t="str">
        <f>IFERROR($C97/'INSTRUCTIONS AND INPUT'!$B$20," ")</f>
        <v xml:space="preserve"> </v>
      </c>
      <c r="H97" s="20" t="str">
        <f t="shared" si="34"/>
        <v xml:space="preserve"> </v>
      </c>
      <c r="I97" s="20"/>
      <c r="J97" s="349">
        <f t="shared" si="32"/>
        <v>0</v>
      </c>
      <c r="K97" s="384">
        <f t="shared" si="33"/>
        <v>0</v>
      </c>
      <c r="L97" s="421"/>
    </row>
    <row r="98" spans="1:12" ht="18" customHeight="1" x14ac:dyDescent="0.25">
      <c r="A98" s="313" t="s">
        <v>102</v>
      </c>
      <c r="B98" s="388"/>
      <c r="C98" s="339"/>
      <c r="D98" s="26" t="str">
        <f>IFERROR($C98/RENT!$F$69," ")</f>
        <v xml:space="preserve"> </v>
      </c>
      <c r="E98" s="26" t="str">
        <f>IFERROR($C98/RENT!$K$69," ")</f>
        <v xml:space="preserve"> </v>
      </c>
      <c r="F98" s="142" t="str">
        <f>IFERROR($C98/'INSTRUCTIONS AND INPUT'!$B$19," ")</f>
        <v xml:space="preserve"> </v>
      </c>
      <c r="G98" s="142" t="str">
        <f>IFERROR($C98/'INSTRUCTIONS AND INPUT'!$B$20," ")</f>
        <v xml:space="preserve"> </v>
      </c>
      <c r="H98" s="20" t="str">
        <f t="shared" si="34"/>
        <v xml:space="preserve"> </v>
      </c>
      <c r="I98" s="20"/>
      <c r="J98" s="349">
        <f t="shared" si="32"/>
        <v>0</v>
      </c>
      <c r="K98" s="384">
        <f t="shared" si="33"/>
        <v>0</v>
      </c>
      <c r="L98" s="421"/>
    </row>
    <row r="99" spans="1:12" ht="18" customHeight="1" x14ac:dyDescent="0.25">
      <c r="A99" s="313" t="s">
        <v>102</v>
      </c>
      <c r="B99" s="388"/>
      <c r="C99" s="339"/>
      <c r="D99" s="26" t="str">
        <f>IFERROR($C99/RENT!$F$69," ")</f>
        <v xml:space="preserve"> </v>
      </c>
      <c r="E99" s="26" t="str">
        <f>IFERROR($C99/RENT!$K$69," ")</f>
        <v xml:space="preserve"> </v>
      </c>
      <c r="F99" s="142" t="str">
        <f>IFERROR($C99/'INSTRUCTIONS AND INPUT'!$B$19," ")</f>
        <v xml:space="preserve"> </v>
      </c>
      <c r="G99" s="142" t="str">
        <f>IFERROR($C99/'INSTRUCTIONS AND INPUT'!$B$20," ")</f>
        <v xml:space="preserve"> </v>
      </c>
      <c r="H99" s="20" t="str">
        <f t="shared" si="34"/>
        <v xml:space="preserve"> </v>
      </c>
      <c r="I99" s="20"/>
      <c r="J99" s="349">
        <f t="shared" si="32"/>
        <v>0</v>
      </c>
      <c r="K99" s="384">
        <f t="shared" si="33"/>
        <v>0</v>
      </c>
      <c r="L99" s="421"/>
    </row>
    <row r="100" spans="1:12" ht="18" customHeight="1" x14ac:dyDescent="0.25">
      <c r="A100" s="313" t="s">
        <v>102</v>
      </c>
      <c r="B100" s="388"/>
      <c r="C100" s="339"/>
      <c r="D100" s="26" t="str">
        <f>IFERROR($C100/RENT!$F$69," ")</f>
        <v xml:space="preserve"> </v>
      </c>
      <c r="E100" s="26" t="str">
        <f>IFERROR($C100/RENT!$K$69," ")</f>
        <v xml:space="preserve"> </v>
      </c>
      <c r="F100" s="142" t="str">
        <f>IFERROR($C100/'INSTRUCTIONS AND INPUT'!$B$19," ")</f>
        <v xml:space="preserve"> </v>
      </c>
      <c r="G100" s="142" t="str">
        <f>IFERROR($C100/'INSTRUCTIONS AND INPUT'!$B$20," ")</f>
        <v xml:space="preserve"> </v>
      </c>
      <c r="H100" s="20" t="str">
        <f t="shared" si="34"/>
        <v xml:space="preserve"> </v>
      </c>
      <c r="I100" s="20"/>
      <c r="J100" s="349">
        <f>C100</f>
        <v>0</v>
      </c>
      <c r="K100" s="384">
        <f t="shared" si="33"/>
        <v>0</v>
      </c>
      <c r="L100" s="421"/>
    </row>
    <row r="101" spans="1:12" ht="18" customHeight="1" x14ac:dyDescent="0.25">
      <c r="A101" s="162" t="s">
        <v>150</v>
      </c>
      <c r="B101" s="388"/>
      <c r="C101" s="30">
        <f>SUM(C86:C100)</f>
        <v>0</v>
      </c>
      <c r="D101" s="30" t="str">
        <f>IFERROR($C101/RENT!$F$69," ")</f>
        <v xml:space="preserve"> </v>
      </c>
      <c r="E101" s="30" t="str">
        <f>IFERROR($C101/RENT!$K$69," ")</f>
        <v xml:space="preserve"> </v>
      </c>
      <c r="F101" s="125" t="str">
        <f>IFERROR($C101/'INSTRUCTIONS AND INPUT'!$B$19," ")</f>
        <v xml:space="preserve"> </v>
      </c>
      <c r="G101" s="125" t="str">
        <f>IFERROR($C101/'INSTRUCTIONS AND INPUT'!$B$20," ")</f>
        <v xml:space="preserve"> </v>
      </c>
      <c r="H101" s="154" t="str">
        <f t="shared" si="34"/>
        <v xml:space="preserve"> </v>
      </c>
      <c r="I101" s="20"/>
      <c r="J101" s="148">
        <f t="shared" ref="J101:K101" si="35">SUM(J86:J100)</f>
        <v>0</v>
      </c>
      <c r="K101" s="385">
        <f t="shared" si="35"/>
        <v>0</v>
      </c>
      <c r="L101" s="419"/>
    </row>
    <row r="102" spans="1:12" ht="18" customHeight="1" x14ac:dyDescent="0.25">
      <c r="A102" s="176" t="s">
        <v>151</v>
      </c>
      <c r="B102" s="78"/>
      <c r="C102" s="83"/>
      <c r="D102" s="83"/>
      <c r="E102" s="83"/>
      <c r="F102" s="143"/>
      <c r="G102" s="143"/>
      <c r="H102" s="155"/>
      <c r="I102" s="83"/>
      <c r="J102" s="149"/>
      <c r="K102" s="149"/>
      <c r="L102" s="420"/>
    </row>
    <row r="103" spans="1:12" ht="18" customHeight="1" x14ac:dyDescent="0.25">
      <c r="A103" s="104" t="s">
        <v>152</v>
      </c>
      <c r="B103" s="388"/>
      <c r="C103" s="339"/>
      <c r="D103" s="26" t="str">
        <f>IFERROR($C103/RENT!$F$69," ")</f>
        <v xml:space="preserve"> </v>
      </c>
      <c r="E103" s="26" t="str">
        <f>IFERROR($C103/RENT!$K$69," ")</f>
        <v xml:space="preserve"> </v>
      </c>
      <c r="F103" s="142" t="str">
        <f>IFERROR($C103/'INSTRUCTIONS AND INPUT'!$B$19," ")</f>
        <v xml:space="preserve"> </v>
      </c>
      <c r="G103" s="142" t="str">
        <f>IFERROR($C103/'INSTRUCTIONS AND INPUT'!$B$20," ")</f>
        <v xml:space="preserve"> </v>
      </c>
      <c r="H103" s="20" t="str">
        <f t="shared" ref="H103:H109" si="36">IFERROR(C103/$C$113," ")</f>
        <v xml:space="preserve"> </v>
      </c>
      <c r="I103" s="20"/>
      <c r="J103" s="349">
        <f t="shared" ref="J103:J107" si="37">C103</f>
        <v>0</v>
      </c>
      <c r="K103" s="384">
        <f t="shared" ref="K103:K107" si="38">C103</f>
        <v>0</v>
      </c>
      <c r="L103" s="421"/>
    </row>
    <row r="104" spans="1:12" ht="18" customHeight="1" x14ac:dyDescent="0.25">
      <c r="A104" s="104" t="s">
        <v>153</v>
      </c>
      <c r="B104" s="388"/>
      <c r="C104" s="339"/>
      <c r="D104" s="26" t="str">
        <f>IFERROR($C104/RENT!$F$69," ")</f>
        <v xml:space="preserve"> </v>
      </c>
      <c r="E104" s="26" t="str">
        <f>IFERROR($C104/RENT!$K$69," ")</f>
        <v xml:space="preserve"> </v>
      </c>
      <c r="F104" s="142" t="str">
        <f>IFERROR($C104/'INSTRUCTIONS AND INPUT'!$B$19," ")</f>
        <v xml:space="preserve"> </v>
      </c>
      <c r="G104" s="142" t="str">
        <f>IFERROR($C104/'INSTRUCTIONS AND INPUT'!$B$20," ")</f>
        <v xml:space="preserve"> </v>
      </c>
      <c r="H104" s="20" t="str">
        <f t="shared" si="36"/>
        <v xml:space="preserve"> </v>
      </c>
      <c r="I104" s="20"/>
      <c r="J104" s="349">
        <f t="shared" si="37"/>
        <v>0</v>
      </c>
      <c r="K104" s="384">
        <f t="shared" si="38"/>
        <v>0</v>
      </c>
      <c r="L104" s="421"/>
    </row>
    <row r="105" spans="1:12" ht="18" customHeight="1" x14ac:dyDescent="0.25">
      <c r="A105" s="104" t="s">
        <v>154</v>
      </c>
      <c r="B105" s="388"/>
      <c r="C105" s="339"/>
      <c r="D105" s="26" t="str">
        <f>IFERROR($C105/RENT!$F$69," ")</f>
        <v xml:space="preserve"> </v>
      </c>
      <c r="E105" s="26" t="str">
        <f>IFERROR($C105/RENT!$K$69," ")</f>
        <v xml:space="preserve"> </v>
      </c>
      <c r="F105" s="142" t="str">
        <f>IFERROR($C105/'INSTRUCTIONS AND INPUT'!$B$19," ")</f>
        <v xml:space="preserve"> </v>
      </c>
      <c r="G105" s="142" t="str">
        <f>IFERROR($C105/'INSTRUCTIONS AND INPUT'!$B$20," ")</f>
        <v xml:space="preserve"> </v>
      </c>
      <c r="H105" s="20" t="str">
        <f t="shared" si="36"/>
        <v xml:space="preserve"> </v>
      </c>
      <c r="I105" s="20"/>
      <c r="J105" s="349">
        <f t="shared" si="37"/>
        <v>0</v>
      </c>
      <c r="K105" s="384">
        <f t="shared" si="38"/>
        <v>0</v>
      </c>
      <c r="L105" s="421"/>
    </row>
    <row r="106" spans="1:12" ht="18" customHeight="1" x14ac:dyDescent="0.25">
      <c r="A106" s="104" t="s">
        <v>155</v>
      </c>
      <c r="B106" s="388"/>
      <c r="C106" s="339"/>
      <c r="D106" s="26" t="str">
        <f>IFERROR($C106/RENT!$F$69," ")</f>
        <v xml:space="preserve"> </v>
      </c>
      <c r="E106" s="26" t="str">
        <f>IFERROR($C106/RENT!$K$69," ")</f>
        <v xml:space="preserve"> </v>
      </c>
      <c r="F106" s="142" t="str">
        <f>IFERROR($C106/'INSTRUCTIONS AND INPUT'!$B$19," ")</f>
        <v xml:space="preserve"> </v>
      </c>
      <c r="G106" s="142" t="str">
        <f>IFERROR($C106/'INSTRUCTIONS AND INPUT'!$B$20," ")</f>
        <v xml:space="preserve"> </v>
      </c>
      <c r="H106" s="20" t="str">
        <f t="shared" si="36"/>
        <v xml:space="preserve"> </v>
      </c>
      <c r="I106" s="20"/>
      <c r="J106" s="349">
        <f t="shared" si="37"/>
        <v>0</v>
      </c>
      <c r="K106" s="384">
        <f t="shared" si="38"/>
        <v>0</v>
      </c>
      <c r="L106" s="421"/>
    </row>
    <row r="107" spans="1:12" ht="18" customHeight="1" x14ac:dyDescent="0.25">
      <c r="A107" s="313" t="s">
        <v>102</v>
      </c>
      <c r="B107" s="388"/>
      <c r="C107" s="339"/>
      <c r="D107" s="26" t="str">
        <f>IFERROR($C107/RENT!$F$69," ")</f>
        <v xml:space="preserve"> </v>
      </c>
      <c r="E107" s="26" t="str">
        <f>IFERROR($C107/RENT!$K$69," ")</f>
        <v xml:space="preserve"> </v>
      </c>
      <c r="F107" s="142" t="str">
        <f>IFERROR($C107/'INSTRUCTIONS AND INPUT'!$B$19," ")</f>
        <v xml:space="preserve"> </v>
      </c>
      <c r="G107" s="142" t="str">
        <f>IFERROR($C107/'INSTRUCTIONS AND INPUT'!$B$20," ")</f>
        <v xml:space="preserve"> </v>
      </c>
      <c r="H107" s="20" t="str">
        <f t="shared" si="36"/>
        <v xml:space="preserve"> </v>
      </c>
      <c r="I107" s="20"/>
      <c r="J107" s="349">
        <f t="shared" si="37"/>
        <v>0</v>
      </c>
      <c r="K107" s="384">
        <f t="shared" si="38"/>
        <v>0</v>
      </c>
      <c r="L107" s="421"/>
    </row>
    <row r="108" spans="1:12" ht="18" customHeight="1" x14ac:dyDescent="0.25">
      <c r="A108" s="162" t="s">
        <v>156</v>
      </c>
      <c r="B108" s="388"/>
      <c r="C108" s="30">
        <f>SUM(C103:C107)</f>
        <v>0</v>
      </c>
      <c r="D108" s="30" t="str">
        <f>IFERROR($C108/RENT!$F$69," ")</f>
        <v xml:space="preserve"> </v>
      </c>
      <c r="E108" s="30" t="str">
        <f>IFERROR($C108/RENT!$K$69," ")</f>
        <v xml:space="preserve"> </v>
      </c>
      <c r="F108" s="125" t="str">
        <f>IFERROR($C108/'INSTRUCTIONS AND INPUT'!$B$19," ")</f>
        <v xml:space="preserve"> </v>
      </c>
      <c r="G108" s="125" t="str">
        <f>IFERROR($C108/'INSTRUCTIONS AND INPUT'!$B$20," ")</f>
        <v xml:space="preserve"> </v>
      </c>
      <c r="H108" s="154" t="str">
        <f t="shared" si="36"/>
        <v xml:space="preserve"> </v>
      </c>
      <c r="I108" s="20"/>
      <c r="J108" s="148">
        <f t="shared" ref="J108:K108" si="39">SUM(J103:J107)</f>
        <v>0</v>
      </c>
      <c r="K108" s="385">
        <f t="shared" si="39"/>
        <v>0</v>
      </c>
      <c r="L108" s="419"/>
    </row>
    <row r="109" spans="1:12" ht="18" customHeight="1" x14ac:dyDescent="0.25">
      <c r="A109" s="116" t="s">
        <v>157</v>
      </c>
      <c r="B109" s="388"/>
      <c r="C109" s="30">
        <f>SUM(C17,C18,C19,C20,C31,C32,C43,C47,C48,C58,C66,C73,C80,C84,C101,C108)</f>
        <v>0</v>
      </c>
      <c r="D109" s="30" t="str">
        <f>IFERROR($C109/RENT!$F$69," ")</f>
        <v xml:space="preserve"> </v>
      </c>
      <c r="E109" s="30" t="str">
        <f>IFERROR($C109/RENT!$K$69," ")</f>
        <v xml:space="preserve"> </v>
      </c>
      <c r="F109" s="125" t="str">
        <f>IFERROR($C109/'INSTRUCTIONS AND INPUT'!$B$19," ")</f>
        <v xml:space="preserve"> </v>
      </c>
      <c r="G109" s="125" t="str">
        <f>IFERROR($C109/'INSTRUCTIONS AND INPUT'!$B$20," ")</f>
        <v xml:space="preserve"> </v>
      </c>
      <c r="H109" s="154" t="str">
        <f t="shared" si="36"/>
        <v xml:space="preserve"> </v>
      </c>
      <c r="I109" s="20"/>
      <c r="J109" s="146">
        <f>SUM(J17,J18,J19,J20,J31,J32,J43,J47,J48,J58,J66,J73,J80,J84,J101,J108)</f>
        <v>0</v>
      </c>
      <c r="K109" s="382">
        <f>SUM(K17,K18,K19,K20,K31,K32,K43,K47,K48,K58,K66,K73,K80,K84,K101,K108)</f>
        <v>0</v>
      </c>
      <c r="L109" s="419"/>
    </row>
    <row r="110" spans="1:12" ht="18" customHeight="1" x14ac:dyDescent="0.25">
      <c r="A110" s="467"/>
      <c r="B110" s="388"/>
      <c r="C110" s="26"/>
      <c r="D110" s="26" t="str">
        <f>IFERROR($C110/RENT!F168," ")</f>
        <v xml:space="preserve"> </v>
      </c>
      <c r="E110" s="26" t="str">
        <f>IFERROR($C110/RENT!K168," ")</f>
        <v xml:space="preserve"> </v>
      </c>
      <c r="F110" s="26" t="str">
        <f>IFERROR($C110/'INSTRUCTIONS AND INPUT'!B122," ")</f>
        <v xml:space="preserve"> </v>
      </c>
      <c r="G110" s="26" t="str">
        <f>IFERROR($C110/'INSTRUCTIONS AND INPUT'!C123," ")</f>
        <v xml:space="preserve"> </v>
      </c>
      <c r="H110" s="156"/>
      <c r="I110" s="22"/>
      <c r="J110" s="151"/>
      <c r="K110" s="166"/>
      <c r="L110" s="483"/>
    </row>
    <row r="111" spans="1:12" ht="18" customHeight="1" x14ac:dyDescent="0.25">
      <c r="A111" s="116" t="s">
        <v>158</v>
      </c>
      <c r="B111" s="388"/>
      <c r="C111" s="342"/>
      <c r="D111" s="30" t="str">
        <f>IFERROR($C111/RENT!$F$69," ")</f>
        <v xml:space="preserve"> </v>
      </c>
      <c r="E111" s="30" t="str">
        <f>IFERROR($C111/RENT!$K$69," ")</f>
        <v xml:space="preserve"> </v>
      </c>
      <c r="F111" s="125" t="str">
        <f>IFERROR($C111/'INSTRUCTIONS AND INPUT'!$B$19," ")</f>
        <v xml:space="preserve"> </v>
      </c>
      <c r="G111" s="125" t="str">
        <f>IFERROR($C111/'INSTRUCTIONS AND INPUT'!$B$20," ")</f>
        <v xml:space="preserve"> </v>
      </c>
      <c r="H111" s="154" t="str">
        <f t="shared" ref="H111:H113" si="40">IFERROR(C111/$C$113," ")</f>
        <v xml:space="preserve"> </v>
      </c>
      <c r="I111" s="23"/>
      <c r="J111" s="180" t="s">
        <v>81</v>
      </c>
      <c r="K111" s="181" t="s">
        <v>81</v>
      </c>
      <c r="L111" s="419"/>
    </row>
    <row r="112" spans="1:12" ht="18" customHeight="1" x14ac:dyDescent="0.25">
      <c r="A112" s="467"/>
      <c r="B112" s="388"/>
      <c r="C112" s="27"/>
      <c r="D112" s="26" t="str">
        <f>IFERROR($C112/RENT!F170," ")</f>
        <v xml:space="preserve"> </v>
      </c>
      <c r="E112" s="26" t="str">
        <f>IFERROR($C112/RENT!K170," ")</f>
        <v xml:space="preserve"> </v>
      </c>
      <c r="F112" s="26" t="str">
        <f>IFERROR($C112/'INSTRUCTIONS AND INPUT'!B124," ")</f>
        <v xml:space="preserve"> </v>
      </c>
      <c r="G112" s="26" t="str">
        <f>IFERROR($C112/'INSTRUCTIONS AND INPUT'!C125," ")</f>
        <v xml:space="preserve"> </v>
      </c>
      <c r="H112" s="156"/>
      <c r="I112" s="25"/>
      <c r="J112" s="152"/>
      <c r="K112" s="167"/>
      <c r="L112" s="483"/>
    </row>
    <row r="113" spans="1:12" ht="18" customHeight="1" x14ac:dyDescent="0.25">
      <c r="A113" s="193" t="s">
        <v>159</v>
      </c>
      <c r="B113" s="194"/>
      <c r="C113" s="195">
        <f>C109+C111</f>
        <v>0</v>
      </c>
      <c r="D113" s="195" t="str">
        <f>IFERROR($C113/RENT!$F$69," ")</f>
        <v xml:space="preserve"> </v>
      </c>
      <c r="E113" s="195" t="str">
        <f>IFERROR($C113/RENT!$K$69," ")</f>
        <v xml:space="preserve"> </v>
      </c>
      <c r="F113" s="196" t="str">
        <f>IFERROR($C113/'INSTRUCTIONS AND INPUT'!$B$19," ")</f>
        <v xml:space="preserve"> </v>
      </c>
      <c r="G113" s="196" t="str">
        <f>IFERROR($C113/'INSTRUCTIONS AND INPUT'!$B$20," ")</f>
        <v xml:space="preserve"> </v>
      </c>
      <c r="H113" s="197" t="str">
        <f t="shared" si="40"/>
        <v xml:space="preserve"> </v>
      </c>
      <c r="I113" s="198"/>
      <c r="J113" s="199" t="s">
        <v>81</v>
      </c>
      <c r="K113" s="200" t="s">
        <v>81</v>
      </c>
      <c r="L113" s="484"/>
    </row>
    <row r="114" spans="1:12" ht="18" customHeight="1" x14ac:dyDescent="0.25">
      <c r="C114" s="28"/>
    </row>
    <row r="115" spans="1:12" ht="18" customHeight="1" x14ac:dyDescent="0.25">
      <c r="C115" s="28"/>
    </row>
    <row r="116" spans="1:12" ht="18" customHeight="1" x14ac:dyDescent="0.25">
      <c r="C116" s="28"/>
    </row>
    <row r="117" spans="1:12" ht="18" customHeight="1" x14ac:dyDescent="0.25">
      <c r="C117" s="28"/>
    </row>
    <row r="118" spans="1:12" ht="18" customHeight="1" x14ac:dyDescent="0.25">
      <c r="C118" s="28"/>
    </row>
    <row r="119" spans="1:12" ht="18" customHeight="1" x14ac:dyDescent="0.25">
      <c r="C119" s="28"/>
    </row>
    <row r="120" spans="1:12" ht="18" customHeight="1" x14ac:dyDescent="0.25">
      <c r="C120" s="28"/>
    </row>
    <row r="121" spans="1:12" ht="18" customHeight="1" x14ac:dyDescent="0.25">
      <c r="C121" s="28"/>
    </row>
    <row r="122" spans="1:12" ht="18" customHeight="1" x14ac:dyDescent="0.25">
      <c r="C122" s="28"/>
    </row>
    <row r="123" spans="1:12" ht="18" customHeight="1" x14ac:dyDescent="0.25">
      <c r="C123" s="28"/>
    </row>
    <row r="124" spans="1:12" ht="18" customHeight="1" x14ac:dyDescent="0.25">
      <c r="C124" s="28"/>
    </row>
    <row r="125" spans="1:12" ht="18" customHeight="1" x14ac:dyDescent="0.25">
      <c r="C125" s="28"/>
    </row>
    <row r="126" spans="1:12" ht="18" customHeight="1" x14ac:dyDescent="0.25">
      <c r="C126" s="28"/>
    </row>
    <row r="127" spans="1:12" ht="18" customHeight="1" x14ac:dyDescent="0.25">
      <c r="C127" s="28"/>
    </row>
    <row r="128" spans="1:12" ht="18" customHeight="1" x14ac:dyDescent="0.25">
      <c r="C128" s="28"/>
    </row>
    <row r="129" spans="3:3" ht="18" customHeight="1" x14ac:dyDescent="0.25">
      <c r="C129" s="28"/>
    </row>
    <row r="130" spans="3:3" ht="18" customHeight="1" x14ac:dyDescent="0.25">
      <c r="C130" s="28"/>
    </row>
    <row r="131" spans="3:3" ht="18" customHeight="1" x14ac:dyDescent="0.25">
      <c r="C131" s="28"/>
    </row>
    <row r="65426" spans="6:7" ht="18" customHeight="1" x14ac:dyDescent="0.25">
      <c r="F65426" s="4">
        <f>SUM(F113:F65425)</f>
        <v>0</v>
      </c>
      <c r="G65426" s="4">
        <f>SUM(G113:G65425)</f>
        <v>0</v>
      </c>
    </row>
  </sheetData>
  <sheetProtection algorithmName="SHA-512" hashValue="JoQCAJ7iLuaPbS6hvuwDWQXrsT8fD+9k5Z0ImKEuomyOPeMEwDVgNrUdZC1gpKei3XxH7oAUr9lktHr3PHebdw==" saltValue="cSi7XOQfj5iJjHuBZsQv6w==" spinCount="100000" sheet="1" objects="1" scenarios="1"/>
  <mergeCells count="2">
    <mergeCell ref="A2:L2"/>
    <mergeCell ref="L4:L5"/>
  </mergeCells>
  <phoneticPr fontId="2" type="noConversion"/>
  <printOptions horizontalCentered="1" verticalCentered="1"/>
  <pageMargins left="0.75" right="0.75" top="1" bottom="1" header="0.5" footer="0.5"/>
  <pageSetup scale="30" fitToWidth="0" orientation="portrait" r:id="rId1"/>
  <headerFooter>
    <oddHeader xml:space="preserve">&amp;L&amp;"Calibri,Bold"Exhibit 4.03
Development Financial Pro Forma&amp;"Arial,Bold"
&amp;R&amp;"Calibri,Italic"Orange County
Housing and Community Development
&amp;"Verdana,Italic"&amp;8
</oddHeader>
    <oddFooter>&amp;C&amp;"Calibri,Regular"&amp;10Page &amp;P of &amp;N</oddFooter>
  </headerFooter>
  <rowBreaks count="2" manualBreakCount="2">
    <brk id="72" max="16383" man="1"/>
    <brk id="117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2"/>
  <sheetViews>
    <sheetView zoomScale="90" zoomScaleNormal="90" workbookViewId="0">
      <pane ySplit="12" topLeftCell="A13" activePane="bottomLeft" state="frozen"/>
      <selection pane="bottomLeft" activeCell="C23" sqref="C23"/>
    </sheetView>
  </sheetViews>
  <sheetFormatPr defaultColWidth="0" defaultRowHeight="15.75" x14ac:dyDescent="0.25"/>
  <cols>
    <col min="1" max="1" width="13.21875" style="4" customWidth="1"/>
    <col min="2" max="2" width="15.6640625" style="4" customWidth="1"/>
    <col min="3" max="3" width="10.77734375" style="4" bestFit="1" customWidth="1"/>
    <col min="4" max="4" width="8.77734375" style="4" bestFit="1" customWidth="1"/>
    <col min="5" max="5" width="10.77734375" style="4" bestFit="1" customWidth="1"/>
    <col min="6" max="6" width="11" style="18" bestFit="1" customWidth="1"/>
    <col min="7" max="7" width="12" style="18" bestFit="1" customWidth="1"/>
    <col min="8" max="8" width="11.21875" style="4" bestFit="1" customWidth="1"/>
    <col min="9" max="9" width="11.88671875" style="4" customWidth="1"/>
    <col min="10" max="10" width="11.109375" style="4" customWidth="1"/>
    <col min="11" max="11" width="11.21875" style="18" customWidth="1"/>
    <col min="12" max="12" width="7" style="4" customWidth="1"/>
    <col min="13" max="26" width="0" style="4" hidden="1" customWidth="1"/>
    <col min="27" max="16384" width="7" style="4" hidden="1"/>
  </cols>
  <sheetData>
    <row r="1" spans="1:26" ht="28.5" customHeight="1" x14ac:dyDescent="0.25">
      <c r="F1" s="4"/>
      <c r="G1" s="4"/>
      <c r="K1" s="4"/>
    </row>
    <row r="2" spans="1:26" ht="18.75" x14ac:dyDescent="0.3">
      <c r="A2" s="523" t="s">
        <v>160</v>
      </c>
      <c r="B2" s="524"/>
      <c r="C2" s="524"/>
      <c r="D2" s="524"/>
      <c r="E2" s="524"/>
      <c r="F2" s="524"/>
      <c r="G2" s="524"/>
      <c r="H2" s="524"/>
      <c r="I2" s="524"/>
      <c r="J2" s="524"/>
      <c r="K2" s="525"/>
    </row>
    <row r="3" spans="1:26" x14ac:dyDescent="0.25">
      <c r="A3" s="56"/>
      <c r="D3" s="18"/>
      <c r="K3" s="61"/>
    </row>
    <row r="4" spans="1:26" x14ac:dyDescent="0.25">
      <c r="A4" s="59" t="s">
        <v>161</v>
      </c>
      <c r="D4" s="18"/>
      <c r="K4" s="61"/>
    </row>
    <row r="5" spans="1:26" x14ac:dyDescent="0.25">
      <c r="A5" s="62"/>
      <c r="F5" s="18" t="s">
        <v>13</v>
      </c>
      <c r="G5" s="4" t="s">
        <v>53</v>
      </c>
      <c r="H5" s="18" t="s">
        <v>54</v>
      </c>
      <c r="I5" s="18" t="s">
        <v>55</v>
      </c>
      <c r="J5" s="4" t="s">
        <v>56</v>
      </c>
      <c r="K5" s="61"/>
    </row>
    <row r="6" spans="1:26" x14ac:dyDescent="0.25">
      <c r="A6" s="56" t="s">
        <v>421</v>
      </c>
      <c r="F6" s="314"/>
      <c r="G6" s="314"/>
      <c r="H6" s="314"/>
      <c r="I6" s="314"/>
      <c r="J6" s="314"/>
      <c r="K6" s="61"/>
    </row>
    <row r="7" spans="1:26" x14ac:dyDescent="0.25">
      <c r="A7" s="56" t="s">
        <v>162</v>
      </c>
      <c r="F7" s="314"/>
      <c r="G7" s="314"/>
      <c r="H7" s="314"/>
      <c r="I7" s="314"/>
      <c r="J7" s="314"/>
      <c r="K7" s="61"/>
    </row>
    <row r="8" spans="1:26" x14ac:dyDescent="0.25">
      <c r="A8" s="56" t="s">
        <v>163</v>
      </c>
      <c r="F8" s="4">
        <f>F6+F7</f>
        <v>0</v>
      </c>
      <c r="G8" s="4">
        <f t="shared" ref="G8:J8" si="0">G6+G7</f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61"/>
    </row>
    <row r="9" spans="1:26" x14ac:dyDescent="0.25">
      <c r="A9" s="56"/>
      <c r="D9" s="18"/>
      <c r="K9" s="61"/>
    </row>
    <row r="10" spans="1:26" x14ac:dyDescent="0.25">
      <c r="A10" s="182" t="s">
        <v>164</v>
      </c>
      <c r="B10" s="183" t="s">
        <v>164</v>
      </c>
      <c r="C10" s="183" t="s">
        <v>165</v>
      </c>
      <c r="D10" s="183" t="s">
        <v>165</v>
      </c>
      <c r="E10" s="183" t="s">
        <v>165</v>
      </c>
      <c r="F10" s="183" t="s">
        <v>166</v>
      </c>
      <c r="G10" s="183" t="s">
        <v>167</v>
      </c>
      <c r="H10" s="183" t="s">
        <v>77</v>
      </c>
      <c r="I10" s="183" t="s">
        <v>77</v>
      </c>
      <c r="J10" s="183" t="s">
        <v>436</v>
      </c>
      <c r="K10" s="190" t="s">
        <v>77</v>
      </c>
      <c r="Z10" s="4" t="str">
        <f t="shared" ref="Z10" si="1">UPPER(M10)</f>
        <v/>
      </c>
    </row>
    <row r="11" spans="1:26" x14ac:dyDescent="0.25">
      <c r="A11" s="191" t="s">
        <v>73</v>
      </c>
      <c r="B11" s="378" t="s">
        <v>169</v>
      </c>
      <c r="C11" s="378" t="s">
        <v>170</v>
      </c>
      <c r="D11" s="378" t="s">
        <v>171</v>
      </c>
      <c r="E11" s="378" t="s">
        <v>172</v>
      </c>
      <c r="F11" s="378" t="s">
        <v>173</v>
      </c>
      <c r="G11" s="378" t="s">
        <v>168</v>
      </c>
      <c r="H11" s="378" t="s">
        <v>165</v>
      </c>
      <c r="I11" s="378" t="s">
        <v>174</v>
      </c>
      <c r="J11" s="378" t="s">
        <v>175</v>
      </c>
      <c r="K11" s="192" t="s">
        <v>176</v>
      </c>
      <c r="Z11" s="4" t="str">
        <f t="shared" ref="Z11:Z12" si="2">UPPER(M11)</f>
        <v/>
      </c>
    </row>
    <row r="12" spans="1:26" x14ac:dyDescent="0.25">
      <c r="A12" s="186" t="s">
        <v>177</v>
      </c>
      <c r="B12" s="187" t="s">
        <v>178</v>
      </c>
      <c r="C12" s="187" t="s">
        <v>179</v>
      </c>
      <c r="D12" s="187" t="s">
        <v>180</v>
      </c>
      <c r="E12" s="187" t="s">
        <v>179</v>
      </c>
      <c r="F12" s="187" t="s">
        <v>181</v>
      </c>
      <c r="G12" s="187" t="s">
        <v>181</v>
      </c>
      <c r="H12" s="187" t="s">
        <v>179</v>
      </c>
      <c r="I12" s="187" t="s">
        <v>182</v>
      </c>
      <c r="J12" s="187" t="s">
        <v>183</v>
      </c>
      <c r="K12" s="188" t="s">
        <v>184</v>
      </c>
      <c r="Z12" s="4" t="str">
        <f t="shared" si="2"/>
        <v/>
      </c>
    </row>
    <row r="13" spans="1:26" x14ac:dyDescent="0.25">
      <c r="A13" s="56"/>
      <c r="D13" s="18"/>
      <c r="K13" s="61"/>
    </row>
    <row r="14" spans="1:26" x14ac:dyDescent="0.25">
      <c r="A14" s="63" t="s">
        <v>13</v>
      </c>
      <c r="B14" s="60">
        <v>0.3</v>
      </c>
      <c r="C14" s="77">
        <f>'FOR OCHCD ONLY - HIDE THIS TAB '!C18</f>
        <v>888</v>
      </c>
      <c r="D14" s="431"/>
      <c r="E14" s="26">
        <f>C14-D14</f>
        <v>888</v>
      </c>
      <c r="F14" s="314"/>
      <c r="G14" s="314"/>
      <c r="H14" s="26">
        <f t="shared" ref="H14:H22" si="3">E14*F14</f>
        <v>0</v>
      </c>
      <c r="I14" s="26">
        <f t="shared" ref="I14:I22" si="4">H14*12</f>
        <v>0</v>
      </c>
      <c r="J14" s="26">
        <f>($F$8-E14)*G14*12</f>
        <v>0</v>
      </c>
      <c r="K14" s="64">
        <f t="shared" ref="K14:K22" si="5">F14</f>
        <v>0</v>
      </c>
    </row>
    <row r="15" spans="1:26" x14ac:dyDescent="0.25">
      <c r="A15" s="56"/>
      <c r="B15" s="60">
        <v>0.4</v>
      </c>
      <c r="C15" s="77">
        <f>'FOR OCHCD ONLY - HIDE THIS TAB '!C19</f>
        <v>1185</v>
      </c>
      <c r="D15" s="431"/>
      <c r="E15" s="26">
        <f>C15-D15</f>
        <v>1185</v>
      </c>
      <c r="F15" s="314"/>
      <c r="G15" s="314"/>
      <c r="H15" s="26">
        <f t="shared" si="3"/>
        <v>0</v>
      </c>
      <c r="I15" s="26">
        <f t="shared" si="4"/>
        <v>0</v>
      </c>
      <c r="J15" s="26">
        <f>($F$8-E15)*G15*12</f>
        <v>0</v>
      </c>
      <c r="K15" s="64">
        <f t="shared" si="5"/>
        <v>0</v>
      </c>
    </row>
    <row r="16" spans="1:26" x14ac:dyDescent="0.25">
      <c r="A16" s="56"/>
      <c r="B16" s="60">
        <v>0.5</v>
      </c>
      <c r="C16" s="77">
        <f>'FOR OCHCD ONLY - HIDE THIS TAB '!C20</f>
        <v>1481</v>
      </c>
      <c r="D16" s="431"/>
      <c r="E16" s="26">
        <f>C16-D16</f>
        <v>1481</v>
      </c>
      <c r="F16" s="314"/>
      <c r="G16" s="314"/>
      <c r="H16" s="26">
        <f t="shared" si="3"/>
        <v>0</v>
      </c>
      <c r="I16" s="26">
        <f t="shared" si="4"/>
        <v>0</v>
      </c>
      <c r="J16" s="26">
        <f t="shared" ref="J16:J20" si="6">($F$8-E16)*G16*12</f>
        <v>0</v>
      </c>
      <c r="K16" s="64">
        <f t="shared" si="5"/>
        <v>0</v>
      </c>
    </row>
    <row r="17" spans="1:11" x14ac:dyDescent="0.25">
      <c r="A17" s="56"/>
      <c r="B17" s="60">
        <v>0.6</v>
      </c>
      <c r="C17" s="77">
        <f>'FOR OCHCD ONLY - HIDE THIS TAB '!C21</f>
        <v>1777</v>
      </c>
      <c r="D17" s="431"/>
      <c r="E17" s="26">
        <f>C17-D17</f>
        <v>1777</v>
      </c>
      <c r="F17" s="314"/>
      <c r="G17" s="314"/>
      <c r="H17" s="26">
        <f t="shared" si="3"/>
        <v>0</v>
      </c>
      <c r="I17" s="26">
        <f t="shared" si="4"/>
        <v>0</v>
      </c>
      <c r="J17" s="26">
        <f t="shared" si="6"/>
        <v>0</v>
      </c>
      <c r="K17" s="64">
        <f t="shared" si="5"/>
        <v>0</v>
      </c>
    </row>
    <row r="18" spans="1:11" x14ac:dyDescent="0.25">
      <c r="A18" s="56"/>
      <c r="B18" s="60">
        <v>0.8</v>
      </c>
      <c r="C18" s="77">
        <f>'FOR OCHCD ONLY - HIDE THIS TAB '!C22</f>
        <v>2370</v>
      </c>
      <c r="D18" s="431"/>
      <c r="E18" s="26">
        <f>C18-D18</f>
        <v>2370</v>
      </c>
      <c r="F18" s="314"/>
      <c r="G18" s="314"/>
      <c r="H18" s="26">
        <f t="shared" si="3"/>
        <v>0</v>
      </c>
      <c r="I18" s="26">
        <f t="shared" si="4"/>
        <v>0</v>
      </c>
      <c r="J18" s="26">
        <f t="shared" si="6"/>
        <v>0</v>
      </c>
      <c r="K18" s="64">
        <f t="shared" si="5"/>
        <v>0</v>
      </c>
    </row>
    <row r="19" spans="1:11" x14ac:dyDescent="0.25">
      <c r="A19" s="56"/>
      <c r="B19" s="457" t="s">
        <v>438</v>
      </c>
      <c r="C19" s="455"/>
      <c r="D19" s="431"/>
      <c r="E19" s="26">
        <f t="shared" ref="E19:E20" si="7">C19-D19</f>
        <v>0</v>
      </c>
      <c r="F19" s="314"/>
      <c r="G19" s="314"/>
      <c r="H19" s="26">
        <f t="shared" si="3"/>
        <v>0</v>
      </c>
      <c r="I19" s="26">
        <f t="shared" si="4"/>
        <v>0</v>
      </c>
      <c r="J19" s="26">
        <f t="shared" si="6"/>
        <v>0</v>
      </c>
      <c r="K19" s="64">
        <f t="shared" si="5"/>
        <v>0</v>
      </c>
    </row>
    <row r="20" spans="1:11" x14ac:dyDescent="0.25">
      <c r="A20" s="56"/>
      <c r="B20" s="457" t="s">
        <v>438</v>
      </c>
      <c r="C20" s="455"/>
      <c r="D20" s="431"/>
      <c r="E20" s="26">
        <f t="shared" si="7"/>
        <v>0</v>
      </c>
      <c r="F20" s="314"/>
      <c r="G20" s="314"/>
      <c r="H20" s="26">
        <f t="shared" si="3"/>
        <v>0</v>
      </c>
      <c r="I20" s="26">
        <f t="shared" si="4"/>
        <v>0</v>
      </c>
      <c r="J20" s="26">
        <f t="shared" si="6"/>
        <v>0</v>
      </c>
      <c r="K20" s="64">
        <f t="shared" si="5"/>
        <v>0</v>
      </c>
    </row>
    <row r="21" spans="1:11" x14ac:dyDescent="0.25">
      <c r="A21" s="56"/>
      <c r="B21" s="60" t="s">
        <v>185</v>
      </c>
      <c r="C21" s="42">
        <v>0</v>
      </c>
      <c r="D21" s="452">
        <v>0</v>
      </c>
      <c r="E21" s="26">
        <v>0</v>
      </c>
      <c r="F21" s="338"/>
      <c r="G21" s="454" t="s">
        <v>186</v>
      </c>
      <c r="H21" s="26">
        <f t="shared" si="3"/>
        <v>0</v>
      </c>
      <c r="I21" s="26">
        <f t="shared" si="4"/>
        <v>0</v>
      </c>
      <c r="J21" s="42" t="s">
        <v>186</v>
      </c>
      <c r="K21" s="64">
        <f t="shared" si="5"/>
        <v>0</v>
      </c>
    </row>
    <row r="22" spans="1:11" ht="16.5" thickBot="1" x14ac:dyDescent="0.3">
      <c r="A22" s="56"/>
      <c r="B22" s="60" t="s">
        <v>187</v>
      </c>
      <c r="C22" s="396"/>
      <c r="D22" s="432"/>
      <c r="E22" s="26">
        <f>C22-D22</f>
        <v>0</v>
      </c>
      <c r="F22" s="314"/>
      <c r="G22" s="314"/>
      <c r="H22" s="26">
        <f t="shared" si="3"/>
        <v>0</v>
      </c>
      <c r="I22" s="26">
        <f t="shared" si="4"/>
        <v>0</v>
      </c>
      <c r="J22" s="42" t="s">
        <v>186</v>
      </c>
      <c r="K22" s="64">
        <f t="shared" si="5"/>
        <v>0</v>
      </c>
    </row>
    <row r="23" spans="1:11" ht="16.5" thickBot="1" x14ac:dyDescent="0.3">
      <c r="A23" s="65" t="s">
        <v>188</v>
      </c>
      <c r="B23" s="33"/>
      <c r="C23" s="34"/>
      <c r="D23" s="397"/>
      <c r="E23" s="35"/>
      <c r="F23" s="43">
        <f>SUM(F14:F22)</f>
        <v>0</v>
      </c>
      <c r="G23" s="453">
        <f>SUM(G14:G22)</f>
        <v>0</v>
      </c>
      <c r="H23" s="41">
        <f>SUM(H14:H22)</f>
        <v>0</v>
      </c>
      <c r="I23" s="41">
        <f>H23*12</f>
        <v>0</v>
      </c>
      <c r="J23" s="41">
        <f>SUM(J14:J22)</f>
        <v>0</v>
      </c>
      <c r="K23" s="66">
        <f>SUM(K14:K22)</f>
        <v>0</v>
      </c>
    </row>
    <row r="24" spans="1:11" x14ac:dyDescent="0.25">
      <c r="A24" s="67"/>
      <c r="B24" s="60"/>
      <c r="C24" s="38"/>
      <c r="D24" s="39"/>
      <c r="E24" s="32"/>
      <c r="H24" s="32"/>
      <c r="I24" s="32"/>
      <c r="J24" s="32"/>
      <c r="K24" s="68"/>
    </row>
    <row r="25" spans="1:11" x14ac:dyDescent="0.25">
      <c r="A25" s="63" t="s">
        <v>53</v>
      </c>
      <c r="B25" s="60">
        <v>0.3</v>
      </c>
      <c r="C25" s="26">
        <f>'FOR OCHCD ONLY - HIDE THIS TAB '!D18</f>
        <v>952</v>
      </c>
      <c r="D25" s="431"/>
      <c r="E25" s="26">
        <f>C25-D25</f>
        <v>952</v>
      </c>
      <c r="F25" s="314"/>
      <c r="G25" s="314"/>
      <c r="H25" s="26">
        <f t="shared" ref="H25:H33" si="8">E25*F25</f>
        <v>0</v>
      </c>
      <c r="I25" s="26">
        <f>H25*12</f>
        <v>0</v>
      </c>
      <c r="J25" s="26">
        <f>($G$8-E25)*G25*12</f>
        <v>0</v>
      </c>
      <c r="K25" s="64">
        <f t="shared" ref="K25:K33" si="9">F25</f>
        <v>0</v>
      </c>
    </row>
    <row r="26" spans="1:11" x14ac:dyDescent="0.25">
      <c r="A26" s="56"/>
      <c r="B26" s="60">
        <v>0.4</v>
      </c>
      <c r="C26" s="26">
        <f>'FOR OCHCD ONLY - HIDE THIS TAB '!D19</f>
        <v>1269</v>
      </c>
      <c r="D26" s="431"/>
      <c r="E26" s="26">
        <f>C26-D26</f>
        <v>1269</v>
      </c>
      <c r="F26" s="314"/>
      <c r="G26" s="314"/>
      <c r="H26" s="26">
        <f t="shared" si="8"/>
        <v>0</v>
      </c>
      <c r="I26" s="26">
        <f t="shared" ref="I26:I34" si="10">H26*12</f>
        <v>0</v>
      </c>
      <c r="J26" s="26">
        <f t="shared" ref="J26:J31" si="11">($G$8-E26)*G26*12</f>
        <v>0</v>
      </c>
      <c r="K26" s="64">
        <f t="shared" si="9"/>
        <v>0</v>
      </c>
    </row>
    <row r="27" spans="1:11" x14ac:dyDescent="0.25">
      <c r="A27" s="56"/>
      <c r="B27" s="60">
        <v>0.5</v>
      </c>
      <c r="C27" s="26">
        <f>'FOR OCHCD ONLY - HIDE THIS TAB '!D20</f>
        <v>1586</v>
      </c>
      <c r="D27" s="431"/>
      <c r="E27" s="26">
        <f>C27-D27</f>
        <v>1586</v>
      </c>
      <c r="F27" s="314"/>
      <c r="G27" s="314"/>
      <c r="H27" s="26">
        <f t="shared" si="8"/>
        <v>0</v>
      </c>
      <c r="I27" s="26">
        <f t="shared" si="10"/>
        <v>0</v>
      </c>
      <c r="J27" s="26">
        <f t="shared" si="11"/>
        <v>0</v>
      </c>
      <c r="K27" s="64">
        <f t="shared" si="9"/>
        <v>0</v>
      </c>
    </row>
    <row r="28" spans="1:11" x14ac:dyDescent="0.25">
      <c r="A28" s="56"/>
      <c r="B28" s="60">
        <v>0.6</v>
      </c>
      <c r="C28" s="26">
        <f>'FOR OCHCD ONLY - HIDE THIS TAB '!D21</f>
        <v>1904</v>
      </c>
      <c r="D28" s="431"/>
      <c r="E28" s="26">
        <f>C28-D28</f>
        <v>1904</v>
      </c>
      <c r="F28" s="314"/>
      <c r="G28" s="314"/>
      <c r="H28" s="26">
        <f t="shared" si="8"/>
        <v>0</v>
      </c>
      <c r="I28" s="26">
        <f t="shared" si="10"/>
        <v>0</v>
      </c>
      <c r="J28" s="26">
        <f t="shared" si="11"/>
        <v>0</v>
      </c>
      <c r="K28" s="64">
        <f t="shared" si="9"/>
        <v>0</v>
      </c>
    </row>
    <row r="29" spans="1:11" x14ac:dyDescent="0.25">
      <c r="A29" s="56"/>
      <c r="B29" s="60">
        <v>0.8</v>
      </c>
      <c r="C29" s="26">
        <f>'FOR OCHCD ONLY - HIDE THIS TAB '!D22</f>
        <v>2539</v>
      </c>
      <c r="D29" s="431"/>
      <c r="E29" s="26">
        <f>C29-D29</f>
        <v>2539</v>
      </c>
      <c r="F29" s="314"/>
      <c r="G29" s="314"/>
      <c r="H29" s="26">
        <f>E29*F29</f>
        <v>0</v>
      </c>
      <c r="I29" s="26">
        <f t="shared" si="10"/>
        <v>0</v>
      </c>
      <c r="J29" s="26">
        <f t="shared" si="11"/>
        <v>0</v>
      </c>
      <c r="K29" s="64">
        <f t="shared" si="9"/>
        <v>0</v>
      </c>
    </row>
    <row r="30" spans="1:11" x14ac:dyDescent="0.25">
      <c r="A30" s="56"/>
      <c r="B30" s="457" t="s">
        <v>438</v>
      </c>
      <c r="C30" s="455"/>
      <c r="D30" s="431"/>
      <c r="E30" s="26">
        <f t="shared" ref="E30:E31" si="12">C30-D30</f>
        <v>0</v>
      </c>
      <c r="F30" s="314"/>
      <c r="G30" s="314"/>
      <c r="H30" s="26">
        <f>E30*F30</f>
        <v>0</v>
      </c>
      <c r="I30" s="26">
        <f t="shared" si="10"/>
        <v>0</v>
      </c>
      <c r="J30" s="26">
        <f t="shared" si="11"/>
        <v>0</v>
      </c>
      <c r="K30" s="64">
        <f t="shared" si="9"/>
        <v>0</v>
      </c>
    </row>
    <row r="31" spans="1:11" x14ac:dyDescent="0.25">
      <c r="A31" s="56"/>
      <c r="B31" s="457" t="s">
        <v>438</v>
      </c>
      <c r="C31" s="455"/>
      <c r="D31" s="431"/>
      <c r="E31" s="26">
        <f t="shared" si="12"/>
        <v>0</v>
      </c>
      <c r="F31" s="314"/>
      <c r="G31" s="314"/>
      <c r="H31" s="26">
        <f t="shared" si="8"/>
        <v>0</v>
      </c>
      <c r="I31" s="26">
        <f t="shared" si="10"/>
        <v>0</v>
      </c>
      <c r="J31" s="26">
        <f t="shared" si="11"/>
        <v>0</v>
      </c>
      <c r="K31" s="64">
        <f t="shared" si="9"/>
        <v>0</v>
      </c>
    </row>
    <row r="32" spans="1:11" x14ac:dyDescent="0.25">
      <c r="A32" s="56"/>
      <c r="B32" s="60" t="s">
        <v>185</v>
      </c>
      <c r="C32" s="42">
        <v>0</v>
      </c>
      <c r="D32" s="452">
        <v>0</v>
      </c>
      <c r="E32" s="26">
        <v>0</v>
      </c>
      <c r="F32" s="338"/>
      <c r="G32" s="454" t="s">
        <v>186</v>
      </c>
      <c r="H32" s="26">
        <f t="shared" si="8"/>
        <v>0</v>
      </c>
      <c r="I32" s="26">
        <f t="shared" si="10"/>
        <v>0</v>
      </c>
      <c r="J32" s="42" t="s">
        <v>186</v>
      </c>
      <c r="K32" s="64">
        <f t="shared" si="9"/>
        <v>0</v>
      </c>
    </row>
    <row r="33" spans="1:11" ht="16.5" thickBot="1" x14ac:dyDescent="0.3">
      <c r="A33" s="56"/>
      <c r="B33" s="60" t="s">
        <v>187</v>
      </c>
      <c r="C33" s="396"/>
      <c r="D33" s="432"/>
      <c r="E33" s="26">
        <f>C33-D33</f>
        <v>0</v>
      </c>
      <c r="F33" s="314"/>
      <c r="G33" s="314"/>
      <c r="H33" s="26">
        <f t="shared" si="8"/>
        <v>0</v>
      </c>
      <c r="I33" s="26">
        <f t="shared" si="10"/>
        <v>0</v>
      </c>
      <c r="J33" s="42" t="s">
        <v>186</v>
      </c>
      <c r="K33" s="64">
        <f t="shared" si="9"/>
        <v>0</v>
      </c>
    </row>
    <row r="34" spans="1:11" ht="16.5" thickBot="1" x14ac:dyDescent="0.3">
      <c r="A34" s="65" t="s">
        <v>189</v>
      </c>
      <c r="B34" s="33"/>
      <c r="C34" s="35"/>
      <c r="D34" s="398"/>
      <c r="E34" s="35"/>
      <c r="F34" s="43">
        <f>SUM(F25:F33)</f>
        <v>0</v>
      </c>
      <c r="G34" s="43">
        <f>SUM(G25:G33)</f>
        <v>0</v>
      </c>
      <c r="H34" s="41">
        <f>SUM(H25:H33)</f>
        <v>0</v>
      </c>
      <c r="I34" s="41">
        <f t="shared" si="10"/>
        <v>0</v>
      </c>
      <c r="J34" s="41">
        <f>SUM(J25:J33)</f>
        <v>0</v>
      </c>
      <c r="K34" s="66">
        <f>SUM(K25:K33)</f>
        <v>0</v>
      </c>
    </row>
    <row r="35" spans="1:11" x14ac:dyDescent="0.25">
      <c r="A35" s="58"/>
      <c r="B35" s="60"/>
      <c r="C35" s="32"/>
      <c r="D35" s="40"/>
      <c r="E35" s="32"/>
      <c r="H35" s="32"/>
      <c r="I35" s="32"/>
      <c r="J35" s="32"/>
      <c r="K35" s="68"/>
    </row>
    <row r="36" spans="1:11" x14ac:dyDescent="0.25">
      <c r="A36" s="63" t="s">
        <v>54</v>
      </c>
      <c r="B36" s="60">
        <v>0.3</v>
      </c>
      <c r="C36" s="26">
        <f>'FOR OCHCD ONLY - HIDE THIS TAB '!E18</f>
        <v>1142</v>
      </c>
      <c r="D36" s="431"/>
      <c r="E36" s="26">
        <f>C36-D36</f>
        <v>1142</v>
      </c>
      <c r="F36" s="314"/>
      <c r="G36" s="314"/>
      <c r="H36" s="26">
        <f t="shared" ref="H36:H44" si="13">E36*F36</f>
        <v>0</v>
      </c>
      <c r="I36" s="26">
        <f t="shared" ref="I36:I45" si="14">H36*12</f>
        <v>0</v>
      </c>
      <c r="J36" s="26">
        <f>($H$8-E36)*G36*12</f>
        <v>0</v>
      </c>
      <c r="K36" s="64">
        <f t="shared" ref="K36:K44" si="15">F36*2</f>
        <v>0</v>
      </c>
    </row>
    <row r="37" spans="1:11" x14ac:dyDescent="0.25">
      <c r="A37" s="56"/>
      <c r="B37" s="60">
        <v>0.4</v>
      </c>
      <c r="C37" s="26">
        <f>'FOR OCHCD ONLY - HIDE THIS TAB '!E19</f>
        <v>1523</v>
      </c>
      <c r="D37" s="431"/>
      <c r="E37" s="26">
        <f>C37-D37</f>
        <v>1523</v>
      </c>
      <c r="F37" s="314"/>
      <c r="G37" s="314"/>
      <c r="H37" s="26">
        <f t="shared" si="13"/>
        <v>0</v>
      </c>
      <c r="I37" s="26">
        <f t="shared" si="14"/>
        <v>0</v>
      </c>
      <c r="J37" s="26">
        <f t="shared" ref="J37:J42" si="16">($H$8-E37)*G37*12</f>
        <v>0</v>
      </c>
      <c r="K37" s="64">
        <f t="shared" si="15"/>
        <v>0</v>
      </c>
    </row>
    <row r="38" spans="1:11" x14ac:dyDescent="0.25">
      <c r="A38" s="56"/>
      <c r="B38" s="60">
        <v>0.5</v>
      </c>
      <c r="C38" s="26">
        <f>'FOR OCHCD ONLY - HIDE THIS TAB '!E20</f>
        <v>1903</v>
      </c>
      <c r="D38" s="431"/>
      <c r="E38" s="26">
        <f>C38-D38</f>
        <v>1903</v>
      </c>
      <c r="F38" s="314"/>
      <c r="G38" s="314"/>
      <c r="H38" s="26">
        <f t="shared" si="13"/>
        <v>0</v>
      </c>
      <c r="I38" s="26">
        <f t="shared" si="14"/>
        <v>0</v>
      </c>
      <c r="J38" s="26">
        <f t="shared" si="16"/>
        <v>0</v>
      </c>
      <c r="K38" s="64">
        <f t="shared" si="15"/>
        <v>0</v>
      </c>
    </row>
    <row r="39" spans="1:11" x14ac:dyDescent="0.25">
      <c r="A39" s="56"/>
      <c r="B39" s="60">
        <v>0.6</v>
      </c>
      <c r="C39" s="26">
        <f>'FOR OCHCD ONLY - HIDE THIS TAB '!E21</f>
        <v>2284</v>
      </c>
      <c r="D39" s="431"/>
      <c r="E39" s="26">
        <f>C39-D39</f>
        <v>2284</v>
      </c>
      <c r="F39" s="314"/>
      <c r="G39" s="314"/>
      <c r="H39" s="26">
        <f t="shared" si="13"/>
        <v>0</v>
      </c>
      <c r="I39" s="26">
        <f t="shared" si="14"/>
        <v>0</v>
      </c>
      <c r="J39" s="26">
        <f t="shared" si="16"/>
        <v>0</v>
      </c>
      <c r="K39" s="64">
        <f t="shared" si="15"/>
        <v>0</v>
      </c>
    </row>
    <row r="40" spans="1:11" x14ac:dyDescent="0.25">
      <c r="A40" s="56"/>
      <c r="B40" s="60">
        <v>0.8</v>
      </c>
      <c r="C40" s="26">
        <f>'FOR OCHCD ONLY - HIDE THIS TAB '!E22</f>
        <v>3046</v>
      </c>
      <c r="D40" s="431"/>
      <c r="E40" s="26">
        <f>C40-D40</f>
        <v>3046</v>
      </c>
      <c r="F40" s="314"/>
      <c r="G40" s="314"/>
      <c r="H40" s="26">
        <f t="shared" si="13"/>
        <v>0</v>
      </c>
      <c r="I40" s="26">
        <f t="shared" si="14"/>
        <v>0</v>
      </c>
      <c r="J40" s="26">
        <f t="shared" si="16"/>
        <v>0</v>
      </c>
      <c r="K40" s="64">
        <f t="shared" si="15"/>
        <v>0</v>
      </c>
    </row>
    <row r="41" spans="1:11" x14ac:dyDescent="0.25">
      <c r="A41" s="56"/>
      <c r="B41" s="457" t="s">
        <v>438</v>
      </c>
      <c r="C41" s="455"/>
      <c r="D41" s="431"/>
      <c r="E41" s="26">
        <f t="shared" ref="E41:E42" si="17">C41-D41</f>
        <v>0</v>
      </c>
      <c r="F41" s="314"/>
      <c r="G41" s="314"/>
      <c r="H41" s="26">
        <f t="shared" si="13"/>
        <v>0</v>
      </c>
      <c r="I41" s="26">
        <f t="shared" si="14"/>
        <v>0</v>
      </c>
      <c r="J41" s="26">
        <f t="shared" si="16"/>
        <v>0</v>
      </c>
      <c r="K41" s="64">
        <f t="shared" si="15"/>
        <v>0</v>
      </c>
    </row>
    <row r="42" spans="1:11" x14ac:dyDescent="0.25">
      <c r="A42" s="56"/>
      <c r="B42" s="457" t="s">
        <v>438</v>
      </c>
      <c r="C42" s="455"/>
      <c r="D42" s="431"/>
      <c r="E42" s="26">
        <f t="shared" si="17"/>
        <v>0</v>
      </c>
      <c r="F42" s="314"/>
      <c r="G42" s="314"/>
      <c r="H42" s="26">
        <f t="shared" si="13"/>
        <v>0</v>
      </c>
      <c r="I42" s="26">
        <f t="shared" si="14"/>
        <v>0</v>
      </c>
      <c r="J42" s="26">
        <f t="shared" si="16"/>
        <v>0</v>
      </c>
      <c r="K42" s="64">
        <f t="shared" si="15"/>
        <v>0</v>
      </c>
    </row>
    <row r="43" spans="1:11" x14ac:dyDescent="0.25">
      <c r="A43" s="56"/>
      <c r="B43" s="60" t="s">
        <v>185</v>
      </c>
      <c r="C43" s="42">
        <v>0</v>
      </c>
      <c r="D43" s="452">
        <v>0</v>
      </c>
      <c r="E43" s="26">
        <v>0</v>
      </c>
      <c r="F43" s="338"/>
      <c r="G43" s="454" t="s">
        <v>186</v>
      </c>
      <c r="H43" s="26">
        <f t="shared" si="13"/>
        <v>0</v>
      </c>
      <c r="I43" s="26">
        <f t="shared" si="14"/>
        <v>0</v>
      </c>
      <c r="J43" s="42" t="s">
        <v>186</v>
      </c>
      <c r="K43" s="64">
        <f t="shared" si="15"/>
        <v>0</v>
      </c>
    </row>
    <row r="44" spans="1:11" ht="16.5" thickBot="1" x14ac:dyDescent="0.3">
      <c r="A44" s="56"/>
      <c r="B44" s="60" t="s">
        <v>187</v>
      </c>
      <c r="C44" s="396"/>
      <c r="D44" s="432"/>
      <c r="E44" s="26">
        <f>C44-D44</f>
        <v>0</v>
      </c>
      <c r="F44" s="314"/>
      <c r="G44" s="314"/>
      <c r="H44" s="26">
        <f t="shared" si="13"/>
        <v>0</v>
      </c>
      <c r="I44" s="26">
        <f>H44*12</f>
        <v>0</v>
      </c>
      <c r="J44" s="42" t="s">
        <v>186</v>
      </c>
      <c r="K44" s="64">
        <f t="shared" si="15"/>
        <v>0</v>
      </c>
    </row>
    <row r="45" spans="1:11" ht="16.5" thickBot="1" x14ac:dyDescent="0.3">
      <c r="A45" s="65" t="s">
        <v>190</v>
      </c>
      <c r="B45" s="33"/>
      <c r="C45" s="35"/>
      <c r="D45" s="398"/>
      <c r="E45" s="35"/>
      <c r="F45" s="43">
        <f>SUM(F36:F44)</f>
        <v>0</v>
      </c>
      <c r="G45" s="43">
        <f>SUM(G36:G44)</f>
        <v>0</v>
      </c>
      <c r="H45" s="41">
        <f>SUM(H36:H44)</f>
        <v>0</v>
      </c>
      <c r="I45" s="41">
        <f t="shared" si="14"/>
        <v>0</v>
      </c>
      <c r="J45" s="41">
        <f>SUM(J36:J44)</f>
        <v>0</v>
      </c>
      <c r="K45" s="66">
        <f>SUM(K36:K44)</f>
        <v>0</v>
      </c>
    </row>
    <row r="46" spans="1:11" x14ac:dyDescent="0.25">
      <c r="A46" s="58"/>
      <c r="B46" s="60"/>
      <c r="C46" s="32"/>
      <c r="D46" s="40"/>
      <c r="E46" s="32"/>
      <c r="H46" s="32"/>
      <c r="I46" s="32"/>
      <c r="J46" s="32"/>
      <c r="K46" s="68"/>
    </row>
    <row r="47" spans="1:11" x14ac:dyDescent="0.25">
      <c r="A47" s="63" t="s">
        <v>55</v>
      </c>
      <c r="B47" s="60">
        <v>0.3</v>
      </c>
      <c r="C47" s="26">
        <f>'FOR OCHCD ONLY - HIDE THIS TAB '!F18</f>
        <v>1320</v>
      </c>
      <c r="D47" s="431"/>
      <c r="E47" s="26">
        <f>C47-D47</f>
        <v>1320</v>
      </c>
      <c r="F47" s="314"/>
      <c r="G47" s="314"/>
      <c r="H47" s="26">
        <f t="shared" ref="H47:H55" si="18">E47*F47</f>
        <v>0</v>
      </c>
      <c r="I47" s="26">
        <f t="shared" ref="I47:I56" si="19">H47*12</f>
        <v>0</v>
      </c>
      <c r="J47" s="26">
        <f>($I$8-E47)*G47*12</f>
        <v>0</v>
      </c>
      <c r="K47" s="64">
        <f t="shared" ref="K47:K55" si="20">F47*3</f>
        <v>0</v>
      </c>
    </row>
    <row r="48" spans="1:11" x14ac:dyDescent="0.25">
      <c r="A48" s="56"/>
      <c r="B48" s="60">
        <v>0.4</v>
      </c>
      <c r="C48" s="26">
        <f>'FOR OCHCD ONLY - HIDE THIS TAB '!F19</f>
        <v>1760</v>
      </c>
      <c r="D48" s="431"/>
      <c r="E48" s="26">
        <f>C48-D48</f>
        <v>1760</v>
      </c>
      <c r="F48" s="314"/>
      <c r="G48" s="314"/>
      <c r="H48" s="26">
        <f t="shared" si="18"/>
        <v>0</v>
      </c>
      <c r="I48" s="26">
        <f t="shared" si="19"/>
        <v>0</v>
      </c>
      <c r="J48" s="26">
        <f t="shared" ref="J48:J53" si="21">($I$8-E48)*G48*12</f>
        <v>0</v>
      </c>
      <c r="K48" s="64">
        <f t="shared" si="20"/>
        <v>0</v>
      </c>
    </row>
    <row r="49" spans="1:11" x14ac:dyDescent="0.25">
      <c r="A49" s="56"/>
      <c r="B49" s="60">
        <v>0.5</v>
      </c>
      <c r="C49" s="26">
        <f>'FOR OCHCD ONLY - HIDE THIS TAB '!F20</f>
        <v>2200</v>
      </c>
      <c r="D49" s="431"/>
      <c r="E49" s="26">
        <f>C49-D49</f>
        <v>2200</v>
      </c>
      <c r="F49" s="314"/>
      <c r="G49" s="314"/>
      <c r="H49" s="26">
        <f t="shared" si="18"/>
        <v>0</v>
      </c>
      <c r="I49" s="26">
        <f t="shared" si="19"/>
        <v>0</v>
      </c>
      <c r="J49" s="26">
        <f t="shared" si="21"/>
        <v>0</v>
      </c>
      <c r="K49" s="64">
        <f t="shared" si="20"/>
        <v>0</v>
      </c>
    </row>
    <row r="50" spans="1:11" x14ac:dyDescent="0.25">
      <c r="A50" s="56"/>
      <c r="B50" s="60">
        <v>0.6</v>
      </c>
      <c r="C50" s="26">
        <f>'FOR OCHCD ONLY - HIDE THIS TAB '!F21</f>
        <v>2640</v>
      </c>
      <c r="D50" s="431"/>
      <c r="E50" s="26">
        <f>C50-D50</f>
        <v>2640</v>
      </c>
      <c r="F50" s="314"/>
      <c r="G50" s="314"/>
      <c r="H50" s="26">
        <f t="shared" si="18"/>
        <v>0</v>
      </c>
      <c r="I50" s="26">
        <f t="shared" si="19"/>
        <v>0</v>
      </c>
      <c r="J50" s="26">
        <f t="shared" si="21"/>
        <v>0</v>
      </c>
      <c r="K50" s="64">
        <f t="shared" si="20"/>
        <v>0</v>
      </c>
    </row>
    <row r="51" spans="1:11" x14ac:dyDescent="0.25">
      <c r="A51" s="56"/>
      <c r="B51" s="60">
        <v>0.8</v>
      </c>
      <c r="C51" s="26">
        <f>'FOR OCHCD ONLY - HIDE THIS TAB '!F22</f>
        <v>3520</v>
      </c>
      <c r="D51" s="431"/>
      <c r="E51" s="26">
        <f>C51-D51</f>
        <v>3520</v>
      </c>
      <c r="F51" s="314"/>
      <c r="G51" s="314"/>
      <c r="H51" s="26">
        <f t="shared" si="18"/>
        <v>0</v>
      </c>
      <c r="I51" s="26">
        <f t="shared" si="19"/>
        <v>0</v>
      </c>
      <c r="J51" s="26">
        <f t="shared" si="21"/>
        <v>0</v>
      </c>
      <c r="K51" s="64">
        <f t="shared" si="20"/>
        <v>0</v>
      </c>
    </row>
    <row r="52" spans="1:11" x14ac:dyDescent="0.25">
      <c r="A52" s="56"/>
      <c r="B52" s="457" t="s">
        <v>438</v>
      </c>
      <c r="C52" s="455"/>
      <c r="D52" s="431"/>
      <c r="E52" s="26">
        <f t="shared" ref="E52:E53" si="22">C52-D52</f>
        <v>0</v>
      </c>
      <c r="F52" s="314"/>
      <c r="G52" s="314"/>
      <c r="H52" s="26">
        <f t="shared" si="18"/>
        <v>0</v>
      </c>
      <c r="I52" s="26">
        <f t="shared" si="19"/>
        <v>0</v>
      </c>
      <c r="J52" s="26">
        <f t="shared" si="21"/>
        <v>0</v>
      </c>
      <c r="K52" s="64">
        <f t="shared" si="20"/>
        <v>0</v>
      </c>
    </row>
    <row r="53" spans="1:11" x14ac:dyDescent="0.25">
      <c r="A53" s="56"/>
      <c r="B53" s="457" t="s">
        <v>438</v>
      </c>
      <c r="C53" s="455"/>
      <c r="D53" s="431"/>
      <c r="E53" s="26">
        <f t="shared" si="22"/>
        <v>0</v>
      </c>
      <c r="F53" s="314"/>
      <c r="G53" s="314"/>
      <c r="H53" s="26">
        <f t="shared" si="18"/>
        <v>0</v>
      </c>
      <c r="I53" s="26">
        <f t="shared" si="19"/>
        <v>0</v>
      </c>
      <c r="J53" s="26">
        <f t="shared" si="21"/>
        <v>0</v>
      </c>
      <c r="K53" s="64">
        <f t="shared" si="20"/>
        <v>0</v>
      </c>
    </row>
    <row r="54" spans="1:11" x14ac:dyDescent="0.25">
      <c r="A54" s="56"/>
      <c r="B54" s="60" t="s">
        <v>185</v>
      </c>
      <c r="C54" s="42">
        <v>0</v>
      </c>
      <c r="D54" s="452">
        <v>0</v>
      </c>
      <c r="E54" s="26">
        <v>0</v>
      </c>
      <c r="F54" s="338"/>
      <c r="G54" s="454" t="s">
        <v>186</v>
      </c>
      <c r="H54" s="26">
        <f t="shared" si="18"/>
        <v>0</v>
      </c>
      <c r="I54" s="26">
        <f t="shared" si="19"/>
        <v>0</v>
      </c>
      <c r="J54" s="42" t="s">
        <v>186</v>
      </c>
      <c r="K54" s="64">
        <f t="shared" si="20"/>
        <v>0</v>
      </c>
    </row>
    <row r="55" spans="1:11" ht="16.5" thickBot="1" x14ac:dyDescent="0.3">
      <c r="A55" s="56"/>
      <c r="B55" s="60" t="s">
        <v>187</v>
      </c>
      <c r="C55" s="396"/>
      <c r="D55" s="432"/>
      <c r="E55" s="26">
        <f>C55-D55</f>
        <v>0</v>
      </c>
      <c r="F55" s="314"/>
      <c r="G55" s="314"/>
      <c r="H55" s="26">
        <f t="shared" si="18"/>
        <v>0</v>
      </c>
      <c r="I55" s="26">
        <f t="shared" si="19"/>
        <v>0</v>
      </c>
      <c r="J55" s="42" t="s">
        <v>186</v>
      </c>
      <c r="K55" s="64">
        <f t="shared" si="20"/>
        <v>0</v>
      </c>
    </row>
    <row r="56" spans="1:11" ht="16.5" thickBot="1" x14ac:dyDescent="0.3">
      <c r="A56" s="65" t="s">
        <v>191</v>
      </c>
      <c r="B56" s="33"/>
      <c r="C56" s="35"/>
      <c r="D56" s="398"/>
      <c r="E56" s="35"/>
      <c r="F56" s="43">
        <f>SUM(F47:F55)</f>
        <v>0</v>
      </c>
      <c r="G56" s="43">
        <f>SUM(G47:G55)</f>
        <v>0</v>
      </c>
      <c r="H56" s="41">
        <f>SUM(H47:H55)</f>
        <v>0</v>
      </c>
      <c r="I56" s="41">
        <f t="shared" si="19"/>
        <v>0</v>
      </c>
      <c r="J56" s="41">
        <f>SUM(J47:J55)</f>
        <v>0</v>
      </c>
      <c r="K56" s="66">
        <f>SUM(K47:K55)</f>
        <v>0</v>
      </c>
    </row>
    <row r="57" spans="1:11" x14ac:dyDescent="0.25">
      <c r="A57" s="58"/>
      <c r="B57" s="60"/>
      <c r="C57" s="38"/>
      <c r="D57" s="40"/>
      <c r="E57" s="32"/>
      <c r="H57" s="32"/>
      <c r="I57" s="32"/>
      <c r="J57" s="32"/>
      <c r="K57" s="68"/>
    </row>
    <row r="58" spans="1:11" x14ac:dyDescent="0.25">
      <c r="A58" s="63" t="s">
        <v>56</v>
      </c>
      <c r="B58" s="60">
        <v>0.3</v>
      </c>
      <c r="C58" s="26">
        <f>'FOR OCHCD ONLY - HIDE THIS TAB '!G18</f>
        <v>1472</v>
      </c>
      <c r="D58" s="431"/>
      <c r="E58" s="26">
        <f>C58-D58</f>
        <v>1472</v>
      </c>
      <c r="F58" s="314"/>
      <c r="G58" s="314"/>
      <c r="H58" s="26">
        <f t="shared" ref="H58:H66" si="23">E58*F58</f>
        <v>0</v>
      </c>
      <c r="I58" s="26">
        <f t="shared" ref="I58:I67" si="24">H58*12</f>
        <v>0</v>
      </c>
      <c r="J58" s="26">
        <f>($J$8-E58)*G58*12</f>
        <v>0</v>
      </c>
      <c r="K58" s="64">
        <f t="shared" ref="K58:K66" si="25">F58*4</f>
        <v>0</v>
      </c>
    </row>
    <row r="59" spans="1:11" x14ac:dyDescent="0.25">
      <c r="A59" s="56"/>
      <c r="B59" s="60">
        <v>0.4</v>
      </c>
      <c r="C59" s="26">
        <f>'FOR OCHCD ONLY - HIDE THIS TAB '!G19</f>
        <v>1963</v>
      </c>
      <c r="D59" s="431"/>
      <c r="E59" s="26">
        <f>C59-D59</f>
        <v>1963</v>
      </c>
      <c r="F59" s="314"/>
      <c r="G59" s="314"/>
      <c r="H59" s="26">
        <f t="shared" si="23"/>
        <v>0</v>
      </c>
      <c r="I59" s="26">
        <f t="shared" si="24"/>
        <v>0</v>
      </c>
      <c r="J59" s="26">
        <f t="shared" ref="J59:J64" si="26">($J$8-E59)*G59*12</f>
        <v>0</v>
      </c>
      <c r="K59" s="64">
        <f t="shared" si="25"/>
        <v>0</v>
      </c>
    </row>
    <row r="60" spans="1:11" x14ac:dyDescent="0.25">
      <c r="A60" s="56"/>
      <c r="B60" s="60">
        <v>0.5</v>
      </c>
      <c r="C60" s="26">
        <f>'FOR OCHCD ONLY - HIDE THIS TAB '!G20</f>
        <v>2453</v>
      </c>
      <c r="D60" s="431"/>
      <c r="E60" s="26">
        <f>C60-D60</f>
        <v>2453</v>
      </c>
      <c r="F60" s="314"/>
      <c r="G60" s="314"/>
      <c r="H60" s="26">
        <f t="shared" si="23"/>
        <v>0</v>
      </c>
      <c r="I60" s="26">
        <f t="shared" si="24"/>
        <v>0</v>
      </c>
      <c r="J60" s="26">
        <f t="shared" si="26"/>
        <v>0</v>
      </c>
      <c r="K60" s="64">
        <f t="shared" si="25"/>
        <v>0</v>
      </c>
    </row>
    <row r="61" spans="1:11" x14ac:dyDescent="0.25">
      <c r="A61" s="56"/>
      <c r="B61" s="60">
        <v>0.6</v>
      </c>
      <c r="C61" s="26">
        <f>'FOR OCHCD ONLY - HIDE THIS TAB '!G21</f>
        <v>2944</v>
      </c>
      <c r="D61" s="431"/>
      <c r="E61" s="26">
        <f>C61-D61</f>
        <v>2944</v>
      </c>
      <c r="F61" s="314"/>
      <c r="G61" s="314"/>
      <c r="H61" s="26">
        <f t="shared" si="23"/>
        <v>0</v>
      </c>
      <c r="I61" s="26">
        <f t="shared" si="24"/>
        <v>0</v>
      </c>
      <c r="J61" s="26">
        <f t="shared" si="26"/>
        <v>0</v>
      </c>
      <c r="K61" s="64">
        <f t="shared" si="25"/>
        <v>0</v>
      </c>
    </row>
    <row r="62" spans="1:11" x14ac:dyDescent="0.25">
      <c r="A62" s="56"/>
      <c r="B62" s="60">
        <v>0.8</v>
      </c>
      <c r="C62" s="26">
        <f>'FOR OCHCD ONLY - HIDE THIS TAB '!G22</f>
        <v>3926</v>
      </c>
      <c r="D62" s="431"/>
      <c r="E62" s="26">
        <f>C62-D62</f>
        <v>3926</v>
      </c>
      <c r="F62" s="314"/>
      <c r="G62" s="314"/>
      <c r="H62" s="26">
        <f t="shared" si="23"/>
        <v>0</v>
      </c>
      <c r="I62" s="26">
        <f t="shared" si="24"/>
        <v>0</v>
      </c>
      <c r="J62" s="26">
        <f t="shared" si="26"/>
        <v>0</v>
      </c>
      <c r="K62" s="64">
        <f t="shared" si="25"/>
        <v>0</v>
      </c>
    </row>
    <row r="63" spans="1:11" x14ac:dyDescent="0.25">
      <c r="A63" s="56"/>
      <c r="B63" s="457" t="s">
        <v>438</v>
      </c>
      <c r="C63" s="396"/>
      <c r="D63" s="431"/>
      <c r="E63" s="26">
        <f t="shared" ref="E63:E64" si="27">C63-D63</f>
        <v>0</v>
      </c>
      <c r="F63" s="314"/>
      <c r="G63" s="314"/>
      <c r="H63" s="26">
        <f t="shared" si="23"/>
        <v>0</v>
      </c>
      <c r="I63" s="26">
        <f t="shared" si="24"/>
        <v>0</v>
      </c>
      <c r="J63" s="26">
        <f t="shared" si="26"/>
        <v>0</v>
      </c>
      <c r="K63" s="64">
        <f t="shared" si="25"/>
        <v>0</v>
      </c>
    </row>
    <row r="64" spans="1:11" x14ac:dyDescent="0.25">
      <c r="A64" s="56"/>
      <c r="B64" s="457" t="s">
        <v>438</v>
      </c>
      <c r="C64" s="396"/>
      <c r="D64" s="431"/>
      <c r="E64" s="26">
        <f t="shared" si="27"/>
        <v>0</v>
      </c>
      <c r="F64" s="314"/>
      <c r="G64" s="314"/>
      <c r="H64" s="26">
        <f t="shared" si="23"/>
        <v>0</v>
      </c>
      <c r="I64" s="26">
        <f t="shared" si="24"/>
        <v>0</v>
      </c>
      <c r="J64" s="26">
        <f t="shared" si="26"/>
        <v>0</v>
      </c>
      <c r="K64" s="64">
        <f t="shared" si="25"/>
        <v>0</v>
      </c>
    </row>
    <row r="65" spans="1:11" x14ac:dyDescent="0.25">
      <c r="A65" s="56"/>
      <c r="B65" s="60" t="s">
        <v>185</v>
      </c>
      <c r="C65" s="42">
        <v>0</v>
      </c>
      <c r="D65" s="452">
        <v>0</v>
      </c>
      <c r="E65" s="26">
        <v>0</v>
      </c>
      <c r="F65" s="338"/>
      <c r="G65" s="454" t="s">
        <v>186</v>
      </c>
      <c r="H65" s="26">
        <f t="shared" si="23"/>
        <v>0</v>
      </c>
      <c r="I65" s="26">
        <f t="shared" si="24"/>
        <v>0</v>
      </c>
      <c r="J65" s="42" t="s">
        <v>186</v>
      </c>
      <c r="K65" s="64">
        <f t="shared" si="25"/>
        <v>0</v>
      </c>
    </row>
    <row r="66" spans="1:11" ht="16.5" thickBot="1" x14ac:dyDescent="0.3">
      <c r="A66" s="56"/>
      <c r="B66" s="60" t="s">
        <v>187</v>
      </c>
      <c r="C66" s="396"/>
      <c r="D66" s="432"/>
      <c r="E66" s="26">
        <f>C66-D66</f>
        <v>0</v>
      </c>
      <c r="F66" s="314"/>
      <c r="G66" s="314"/>
      <c r="H66" s="26">
        <f t="shared" si="23"/>
        <v>0</v>
      </c>
      <c r="I66" s="26">
        <f t="shared" si="24"/>
        <v>0</v>
      </c>
      <c r="J66" s="42" t="s">
        <v>186</v>
      </c>
      <c r="K66" s="64">
        <f t="shared" si="25"/>
        <v>0</v>
      </c>
    </row>
    <row r="67" spans="1:11" ht="16.5" thickBot="1" x14ac:dyDescent="0.3">
      <c r="A67" s="65" t="s">
        <v>192</v>
      </c>
      <c r="B67" s="33"/>
      <c r="C67" s="35"/>
      <c r="D67" s="398"/>
      <c r="E67" s="35"/>
      <c r="F67" s="43">
        <f>SUM(F58:F66)</f>
        <v>0</v>
      </c>
      <c r="G67" s="43">
        <f>SUM(G58:G66)</f>
        <v>0</v>
      </c>
      <c r="H67" s="41">
        <f>SUM(H58:H66)</f>
        <v>0</v>
      </c>
      <c r="I67" s="41">
        <f t="shared" si="24"/>
        <v>0</v>
      </c>
      <c r="J67" s="41">
        <f>SUM(J58:J66)</f>
        <v>0</v>
      </c>
      <c r="K67" s="66">
        <f>SUM(K58:K66)</f>
        <v>0</v>
      </c>
    </row>
    <row r="68" spans="1:11" x14ac:dyDescent="0.25">
      <c r="A68" s="58"/>
      <c r="B68" s="60"/>
      <c r="C68" s="32"/>
      <c r="D68" s="40"/>
      <c r="E68" s="32"/>
      <c r="H68" s="32"/>
      <c r="I68" s="32"/>
      <c r="J68" s="32"/>
      <c r="K68" s="61"/>
    </row>
    <row r="69" spans="1:11" x14ac:dyDescent="0.25">
      <c r="A69" s="208" t="s">
        <v>193</v>
      </c>
      <c r="B69" s="209"/>
      <c r="C69" s="210"/>
      <c r="D69" s="211"/>
      <c r="E69" s="210"/>
      <c r="F69" s="212">
        <f t="shared" ref="F69:K69" si="28">F23+F34+F45+F56+F67</f>
        <v>0</v>
      </c>
      <c r="G69" s="212">
        <f t="shared" si="28"/>
        <v>0</v>
      </c>
      <c r="H69" s="212">
        <f t="shared" si="28"/>
        <v>0</v>
      </c>
      <c r="I69" s="212">
        <f t="shared" si="28"/>
        <v>0</v>
      </c>
      <c r="J69" s="212">
        <f t="shared" si="28"/>
        <v>0</v>
      </c>
      <c r="K69" s="213">
        <f t="shared" si="28"/>
        <v>0</v>
      </c>
    </row>
    <row r="70" spans="1:1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F71" s="4"/>
      <c r="G71" s="4"/>
      <c r="K71" s="4"/>
    </row>
    <row r="72" spans="1:11" x14ac:dyDescent="0.25">
      <c r="F72" s="4"/>
      <c r="G72" s="4"/>
      <c r="K72" s="4"/>
    </row>
    <row r="73" spans="1:11" x14ac:dyDescent="0.25">
      <c r="F73" s="4"/>
      <c r="G73" s="4"/>
      <c r="K73" s="4"/>
    </row>
    <row r="74" spans="1:11" x14ac:dyDescent="0.25">
      <c r="F74" s="4"/>
      <c r="G74" s="4"/>
      <c r="K74" s="4"/>
    </row>
    <row r="75" spans="1:11" x14ac:dyDescent="0.25">
      <c r="F75" s="4"/>
      <c r="G75" s="4"/>
      <c r="K75" s="4"/>
    </row>
    <row r="76" spans="1:11" x14ac:dyDescent="0.25">
      <c r="F76" s="4"/>
      <c r="G76" s="4"/>
      <c r="K76" s="4"/>
    </row>
    <row r="77" spans="1:11" x14ac:dyDescent="0.25">
      <c r="F77" s="4"/>
      <c r="G77" s="4"/>
      <c r="K77" s="4"/>
    </row>
    <row r="78" spans="1:11" x14ac:dyDescent="0.25">
      <c r="F78" s="4"/>
      <c r="G78" s="4"/>
      <c r="K78" s="4"/>
    </row>
    <row r="79" spans="1:11" x14ac:dyDescent="0.25">
      <c r="F79" s="4"/>
      <c r="G79" s="4"/>
      <c r="K79" s="4"/>
    </row>
    <row r="80" spans="1:11" x14ac:dyDescent="0.25">
      <c r="F80" s="4"/>
      <c r="G80" s="4"/>
      <c r="K80" s="4"/>
    </row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</sheetData>
  <sheetProtection algorithmName="SHA-512" hashValue="SyUCeSMmciXVRON18O+DWrl/HVDGlTAihfZUd+02qyxMa5axWhWU5yYbKXvWnNk2MrKamnXtNzFM2cNUB4S1nw==" saltValue="KeOH4zqeLXLrHURsAw0FyQ==" spinCount="100000" sheet="1" objects="1" scenarios="1"/>
  <mergeCells count="1">
    <mergeCell ref="A2:K2"/>
  </mergeCells>
  <phoneticPr fontId="2" type="noConversion"/>
  <printOptions horizontalCentered="1" verticalCentered="1"/>
  <pageMargins left="0.75" right="0.75" top="1" bottom="1" header="0.5" footer="0.5"/>
  <pageSetup scale="58" orientation="portrait" r:id="rId1"/>
  <headerFooter>
    <oddHeader xml:space="preserve">&amp;L&amp;"Arial,Bold"Exhibit 4.03
Development Financial Pro Forma
&amp;R&amp;"Verdana,Italic"&amp;8Orange County
Housing and Community Development
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62"/>
  <sheetViews>
    <sheetView zoomScale="80" zoomScaleNormal="80" zoomScalePageLayoutView="80" workbookViewId="0">
      <selection activeCell="C45" sqref="C45"/>
    </sheetView>
  </sheetViews>
  <sheetFormatPr defaultColWidth="0" defaultRowHeight="15.75" x14ac:dyDescent="0.25"/>
  <cols>
    <col min="1" max="1" width="53.77734375" style="4" customWidth="1"/>
    <col min="2" max="2" width="12.44140625" style="4" customWidth="1"/>
    <col min="3" max="3" width="10" style="44" customWidth="1"/>
    <col min="4" max="5" width="7.88671875" style="45" bestFit="1" customWidth="1"/>
    <col min="6" max="6" width="9.5546875" style="21" customWidth="1"/>
    <col min="7" max="7" width="7" style="4" customWidth="1"/>
    <col min="8" max="16384" width="7" style="4" hidden="1"/>
  </cols>
  <sheetData>
    <row r="2" spans="1:7" ht="18.75" x14ac:dyDescent="0.3">
      <c r="A2" s="526" t="s">
        <v>194</v>
      </c>
      <c r="B2" s="527"/>
      <c r="C2" s="527"/>
      <c r="D2" s="527"/>
      <c r="E2" s="527"/>
      <c r="F2" s="528"/>
    </row>
    <row r="3" spans="1:7" x14ac:dyDescent="0.25">
      <c r="A3" s="69"/>
      <c r="B3" s="70"/>
      <c r="C3" s="70"/>
      <c r="D3" s="70"/>
      <c r="E3" s="70"/>
      <c r="F3" s="71"/>
    </row>
    <row r="4" spans="1:7" ht="31.5" x14ac:dyDescent="0.25">
      <c r="A4" s="57"/>
      <c r="B4" s="201" t="s">
        <v>174</v>
      </c>
      <c r="C4" s="202" t="s">
        <v>165</v>
      </c>
      <c r="D4" s="202" t="s">
        <v>195</v>
      </c>
      <c r="E4" s="207" t="s">
        <v>376</v>
      </c>
      <c r="F4" s="203" t="s">
        <v>196</v>
      </c>
    </row>
    <row r="5" spans="1:7" x14ac:dyDescent="0.25">
      <c r="A5" s="56"/>
      <c r="B5" s="38"/>
      <c r="C5" s="72"/>
      <c r="D5" s="72"/>
      <c r="E5" s="72"/>
      <c r="F5" s="73"/>
    </row>
    <row r="6" spans="1:7" x14ac:dyDescent="0.25">
      <c r="A6" s="56" t="s">
        <v>197</v>
      </c>
      <c r="B6" s="38"/>
      <c r="C6" s="72"/>
      <c r="D6" s="72"/>
      <c r="E6" s="72"/>
      <c r="F6" s="73"/>
    </row>
    <row r="7" spans="1:7" x14ac:dyDescent="0.25">
      <c r="A7" s="56" t="s">
        <v>198</v>
      </c>
      <c r="B7" s="350"/>
      <c r="C7" s="47">
        <f>B7/12</f>
        <v>0</v>
      </c>
      <c r="D7" s="47" t="str">
        <f>IFERROR(B7/RENT!$F$69," ")</f>
        <v xml:space="preserve"> </v>
      </c>
      <c r="E7" s="47" t="str">
        <f>IFERROR(D7/12," ")</f>
        <v xml:space="preserve"> </v>
      </c>
      <c r="F7" s="74" t="str">
        <f>IFERROR(B7/$B$60," ")</f>
        <v xml:space="preserve"> </v>
      </c>
      <c r="G7" s="9"/>
    </row>
    <row r="8" spans="1:7" x14ac:dyDescent="0.25">
      <c r="A8" s="56" t="s">
        <v>199</v>
      </c>
      <c r="B8" s="27">
        <f>SUM(B7)</f>
        <v>0</v>
      </c>
      <c r="C8" s="27">
        <f>SUM(C7)</f>
        <v>0</v>
      </c>
      <c r="D8" s="27" t="str">
        <f>IFERROR(B8/RENT!$F$69," ")</f>
        <v xml:space="preserve"> </v>
      </c>
      <c r="E8" s="27" t="str">
        <f>IFERROR(D8/12," ")</f>
        <v xml:space="preserve"> </v>
      </c>
      <c r="F8" s="73" t="str">
        <f t="shared" ref="F8:F60" si="0">IFERROR(B8/$B$60," ")</f>
        <v xml:space="preserve"> </v>
      </c>
    </row>
    <row r="9" spans="1:7" x14ac:dyDescent="0.25">
      <c r="A9" s="56" t="s">
        <v>46</v>
      </c>
      <c r="B9" s="26"/>
      <c r="C9" s="27"/>
      <c r="D9" s="27"/>
      <c r="E9" s="27"/>
      <c r="F9" s="73"/>
    </row>
    <row r="10" spans="1:7" x14ac:dyDescent="0.25">
      <c r="A10" s="56" t="s">
        <v>200</v>
      </c>
      <c r="B10" s="26"/>
      <c r="C10" s="27"/>
      <c r="D10" s="27"/>
      <c r="E10" s="27"/>
      <c r="F10" s="73"/>
    </row>
    <row r="11" spans="1:7" x14ac:dyDescent="0.25">
      <c r="A11" s="56" t="s">
        <v>201</v>
      </c>
      <c r="B11" s="351"/>
      <c r="C11" s="27">
        <f>B11/12</f>
        <v>0</v>
      </c>
      <c r="D11" s="27" t="str">
        <f>IFERROR(B11/RENT!$F$69," ")</f>
        <v xml:space="preserve"> </v>
      </c>
      <c r="E11" s="27" t="str">
        <f>IFERROR(D11/12," ")</f>
        <v xml:space="preserve"> </v>
      </c>
      <c r="F11" s="73" t="str">
        <f t="shared" si="0"/>
        <v xml:space="preserve"> </v>
      </c>
    </row>
    <row r="12" spans="1:7" x14ac:dyDescent="0.25">
      <c r="A12" s="56" t="s">
        <v>202</v>
      </c>
      <c r="B12" s="352"/>
      <c r="C12" s="27">
        <f>B12/12</f>
        <v>0</v>
      </c>
      <c r="D12" s="27" t="str">
        <f>IFERROR(B12/RENT!$F$69," ")</f>
        <v xml:space="preserve"> </v>
      </c>
      <c r="E12" s="27" t="str">
        <f t="shared" ref="E12:E14" si="1">IFERROR(D12/12," ")</f>
        <v xml:space="preserve"> </v>
      </c>
      <c r="F12" s="73" t="str">
        <f t="shared" si="0"/>
        <v xml:space="preserve"> </v>
      </c>
    </row>
    <row r="13" spans="1:7" x14ac:dyDescent="0.25">
      <c r="A13" s="56" t="s">
        <v>203</v>
      </c>
      <c r="B13" s="352"/>
      <c r="C13" s="27">
        <f>B13/12</f>
        <v>0</v>
      </c>
      <c r="D13" s="27" t="str">
        <f>IFERROR(B13/RENT!$F$69," ")</f>
        <v xml:space="preserve"> </v>
      </c>
      <c r="E13" s="27" t="str">
        <f t="shared" si="1"/>
        <v xml:space="preserve"> </v>
      </c>
      <c r="F13" s="73" t="str">
        <f t="shared" si="0"/>
        <v xml:space="preserve"> </v>
      </c>
    </row>
    <row r="14" spans="1:7" x14ac:dyDescent="0.25">
      <c r="A14" s="56" t="s">
        <v>204</v>
      </c>
      <c r="B14" s="353"/>
      <c r="C14" s="47">
        <f>B14/12</f>
        <v>0</v>
      </c>
      <c r="D14" s="47" t="str">
        <f>IFERROR(B14/RENT!$F$69," ")</f>
        <v xml:space="preserve"> </v>
      </c>
      <c r="E14" s="47" t="str">
        <f t="shared" si="1"/>
        <v xml:space="preserve"> </v>
      </c>
      <c r="F14" s="74" t="str">
        <f t="shared" si="0"/>
        <v xml:space="preserve"> </v>
      </c>
    </row>
    <row r="15" spans="1:7" x14ac:dyDescent="0.25">
      <c r="A15" s="56" t="s">
        <v>205</v>
      </c>
      <c r="B15" s="48">
        <f>SUM(B11:B14)</f>
        <v>0</v>
      </c>
      <c r="C15" s="27">
        <f>SUM(C11:C14)</f>
        <v>0</v>
      </c>
      <c r="D15" s="27" t="str">
        <f>IFERROR(B15/RENT!$F$69," ")</f>
        <v xml:space="preserve"> </v>
      </c>
      <c r="E15" s="27" t="str">
        <f>IFERROR(D15/12," ")</f>
        <v xml:space="preserve"> </v>
      </c>
      <c r="F15" s="73" t="str">
        <f t="shared" si="0"/>
        <v xml:space="preserve"> </v>
      </c>
    </row>
    <row r="16" spans="1:7" x14ac:dyDescent="0.25">
      <c r="A16" s="56"/>
      <c r="B16" s="46"/>
      <c r="C16" s="27"/>
      <c r="D16" s="27"/>
      <c r="E16" s="27"/>
      <c r="F16" s="73"/>
    </row>
    <row r="17" spans="1:6" x14ac:dyDescent="0.25">
      <c r="A17" s="56" t="s">
        <v>206</v>
      </c>
      <c r="B17" s="46"/>
      <c r="C17" s="27"/>
      <c r="D17" s="27"/>
      <c r="E17" s="27"/>
      <c r="F17" s="73"/>
    </row>
    <row r="18" spans="1:6" x14ac:dyDescent="0.25">
      <c r="A18" s="56" t="s">
        <v>207</v>
      </c>
      <c r="B18" s="351"/>
      <c r="C18" s="27">
        <f t="shared" ref="C18:C23" si="2">B18/12</f>
        <v>0</v>
      </c>
      <c r="D18" s="27" t="str">
        <f>IFERROR(B18/RENT!$F$69," ")</f>
        <v xml:space="preserve"> </v>
      </c>
      <c r="E18" s="27" t="str">
        <f>IFERROR(D18/12," ")</f>
        <v xml:space="preserve"> </v>
      </c>
      <c r="F18" s="73" t="str">
        <f t="shared" si="0"/>
        <v xml:space="preserve"> </v>
      </c>
    </row>
    <row r="19" spans="1:6" x14ac:dyDescent="0.25">
      <c r="A19" s="56" t="s">
        <v>208</v>
      </c>
      <c r="B19" s="352"/>
      <c r="C19" s="27">
        <f t="shared" si="2"/>
        <v>0</v>
      </c>
      <c r="D19" s="27" t="str">
        <f>IFERROR(B19/RENT!$F$69," ")</f>
        <v xml:space="preserve"> </v>
      </c>
      <c r="E19" s="27" t="str">
        <f t="shared" ref="E19:E24" si="3">IFERROR(D19/12," ")</f>
        <v xml:space="preserve"> </v>
      </c>
      <c r="F19" s="73" t="str">
        <f t="shared" si="0"/>
        <v xml:space="preserve"> </v>
      </c>
    </row>
    <row r="20" spans="1:6" x14ac:dyDescent="0.25">
      <c r="A20" s="56" t="s">
        <v>209</v>
      </c>
      <c r="B20" s="352"/>
      <c r="C20" s="27">
        <f t="shared" si="2"/>
        <v>0</v>
      </c>
      <c r="D20" s="27" t="str">
        <f>IFERROR(B20/RENT!$F$69," ")</f>
        <v xml:space="preserve"> </v>
      </c>
      <c r="E20" s="27" t="str">
        <f t="shared" si="3"/>
        <v xml:space="preserve"> </v>
      </c>
      <c r="F20" s="73" t="str">
        <f t="shared" si="0"/>
        <v xml:space="preserve"> </v>
      </c>
    </row>
    <row r="21" spans="1:6" x14ac:dyDescent="0.25">
      <c r="A21" s="56" t="s">
        <v>210</v>
      </c>
      <c r="B21" s="352"/>
      <c r="C21" s="27">
        <f t="shared" si="2"/>
        <v>0</v>
      </c>
      <c r="D21" s="27" t="str">
        <f>IFERROR(B21/RENT!$F$69," ")</f>
        <v xml:space="preserve"> </v>
      </c>
      <c r="E21" s="27" t="str">
        <f t="shared" si="3"/>
        <v xml:space="preserve"> </v>
      </c>
      <c r="F21" s="73" t="str">
        <f t="shared" si="0"/>
        <v xml:space="preserve"> </v>
      </c>
    </row>
    <row r="22" spans="1:6" x14ac:dyDescent="0.25">
      <c r="A22" s="56" t="s">
        <v>211</v>
      </c>
      <c r="B22" s="352"/>
      <c r="C22" s="27">
        <f t="shared" si="2"/>
        <v>0</v>
      </c>
      <c r="D22" s="27" t="str">
        <f>IFERROR(B22/RENT!$F$69," ")</f>
        <v xml:space="preserve"> </v>
      </c>
      <c r="E22" s="27" t="str">
        <f t="shared" si="3"/>
        <v xml:space="preserve"> </v>
      </c>
      <c r="F22" s="73" t="str">
        <f t="shared" si="0"/>
        <v xml:space="preserve"> </v>
      </c>
    </row>
    <row r="23" spans="1:6" x14ac:dyDescent="0.25">
      <c r="A23" s="56" t="s">
        <v>212</v>
      </c>
      <c r="B23" s="353"/>
      <c r="C23" s="47">
        <f t="shared" si="2"/>
        <v>0</v>
      </c>
      <c r="D23" s="47" t="str">
        <f>IFERROR(B23/RENT!$F$69," ")</f>
        <v xml:space="preserve"> </v>
      </c>
      <c r="E23" s="47" t="str">
        <f t="shared" si="3"/>
        <v xml:space="preserve"> </v>
      </c>
      <c r="F23" s="74" t="str">
        <f t="shared" si="0"/>
        <v xml:space="preserve"> </v>
      </c>
    </row>
    <row r="24" spans="1:6" x14ac:dyDescent="0.25">
      <c r="A24" s="56" t="s">
        <v>213</v>
      </c>
      <c r="B24" s="48">
        <f>SUM(B18:B23)</f>
        <v>0</v>
      </c>
      <c r="C24" s="27">
        <f>SUM(C18:C23)</f>
        <v>0</v>
      </c>
      <c r="D24" s="27" t="str">
        <f>IFERROR(B24/RENT!$F$69," ")</f>
        <v xml:space="preserve"> </v>
      </c>
      <c r="E24" s="27" t="str">
        <f t="shared" si="3"/>
        <v xml:space="preserve"> </v>
      </c>
      <c r="F24" s="73" t="str">
        <f t="shared" si="0"/>
        <v xml:space="preserve"> </v>
      </c>
    </row>
    <row r="25" spans="1:6" x14ac:dyDescent="0.25">
      <c r="A25" s="56"/>
      <c r="B25" s="46"/>
      <c r="C25" s="27"/>
      <c r="D25" s="27"/>
      <c r="E25" s="27"/>
      <c r="F25" s="73"/>
    </row>
    <row r="26" spans="1:6" x14ac:dyDescent="0.25">
      <c r="A26" s="56" t="s">
        <v>214</v>
      </c>
      <c r="B26" s="46"/>
      <c r="C26" s="27"/>
      <c r="D26" s="27"/>
      <c r="E26" s="27"/>
      <c r="F26" s="73"/>
    </row>
    <row r="27" spans="1:6" x14ac:dyDescent="0.25">
      <c r="A27" s="56" t="s">
        <v>215</v>
      </c>
      <c r="B27" s="351"/>
      <c r="C27" s="27">
        <f t="shared" ref="C27:C32" si="4">B27/12</f>
        <v>0</v>
      </c>
      <c r="D27" s="27" t="str">
        <f>IFERROR(B27/RENT!$F$69," ")</f>
        <v xml:space="preserve"> </v>
      </c>
      <c r="E27" s="27" t="str">
        <f t="shared" ref="E27:E33" si="5">IFERROR(D27/12," ")</f>
        <v xml:space="preserve"> </v>
      </c>
      <c r="F27" s="73" t="str">
        <f t="shared" si="0"/>
        <v xml:space="preserve"> </v>
      </c>
    </row>
    <row r="28" spans="1:6" x14ac:dyDescent="0.25">
      <c r="A28" s="56" t="s">
        <v>216</v>
      </c>
      <c r="B28" s="352"/>
      <c r="C28" s="27">
        <f t="shared" si="4"/>
        <v>0</v>
      </c>
      <c r="D28" s="27" t="str">
        <f>IFERROR(B28/RENT!$F$69," ")</f>
        <v xml:space="preserve"> </v>
      </c>
      <c r="E28" s="27" t="str">
        <f t="shared" si="5"/>
        <v xml:space="preserve"> </v>
      </c>
      <c r="F28" s="73" t="str">
        <f t="shared" si="0"/>
        <v xml:space="preserve"> </v>
      </c>
    </row>
    <row r="29" spans="1:6" x14ac:dyDescent="0.25">
      <c r="A29" s="56" t="s">
        <v>217</v>
      </c>
      <c r="B29" s="352"/>
      <c r="C29" s="27">
        <f t="shared" si="4"/>
        <v>0</v>
      </c>
      <c r="D29" s="27" t="str">
        <f>IFERROR(B29/RENT!$F$69," ")</f>
        <v xml:space="preserve"> </v>
      </c>
      <c r="E29" s="27" t="str">
        <f t="shared" si="5"/>
        <v xml:space="preserve"> </v>
      </c>
      <c r="F29" s="73" t="str">
        <f t="shared" si="0"/>
        <v xml:space="preserve"> </v>
      </c>
    </row>
    <row r="30" spans="1:6" x14ac:dyDescent="0.25">
      <c r="A30" s="56" t="s">
        <v>218</v>
      </c>
      <c r="B30" s="352"/>
      <c r="C30" s="27">
        <f t="shared" si="4"/>
        <v>0</v>
      </c>
      <c r="D30" s="27" t="str">
        <f>IFERROR(B30/RENT!$F$69," ")</f>
        <v xml:space="preserve"> </v>
      </c>
      <c r="E30" s="27" t="str">
        <f t="shared" si="5"/>
        <v xml:space="preserve"> </v>
      </c>
      <c r="F30" s="73" t="str">
        <f t="shared" si="0"/>
        <v xml:space="preserve"> </v>
      </c>
    </row>
    <row r="31" spans="1:6" x14ac:dyDescent="0.25">
      <c r="A31" s="56" t="s">
        <v>219</v>
      </c>
      <c r="B31" s="352"/>
      <c r="C31" s="27">
        <f t="shared" si="4"/>
        <v>0</v>
      </c>
      <c r="D31" s="27" t="str">
        <f>IFERROR(B31/RENT!$F$69," ")</f>
        <v xml:space="preserve"> </v>
      </c>
      <c r="E31" s="27" t="str">
        <f t="shared" si="5"/>
        <v xml:space="preserve"> </v>
      </c>
      <c r="F31" s="73" t="str">
        <f t="shared" si="0"/>
        <v xml:space="preserve"> </v>
      </c>
    </row>
    <row r="32" spans="1:6" x14ac:dyDescent="0.25">
      <c r="A32" s="56" t="s">
        <v>220</v>
      </c>
      <c r="B32" s="353"/>
      <c r="C32" s="47">
        <f t="shared" si="4"/>
        <v>0</v>
      </c>
      <c r="D32" s="47" t="str">
        <f>IFERROR(B32/RENT!$F$69," ")</f>
        <v xml:space="preserve"> </v>
      </c>
      <c r="E32" s="47" t="str">
        <f t="shared" si="5"/>
        <v xml:space="preserve"> </v>
      </c>
      <c r="F32" s="74" t="str">
        <f t="shared" si="0"/>
        <v xml:space="preserve"> </v>
      </c>
    </row>
    <row r="33" spans="1:6" x14ac:dyDescent="0.25">
      <c r="A33" s="56" t="s">
        <v>221</v>
      </c>
      <c r="B33" s="48">
        <f>SUM(B27:B32)</f>
        <v>0</v>
      </c>
      <c r="C33" s="27">
        <f>SUM(C27:C32)</f>
        <v>0</v>
      </c>
      <c r="D33" s="27" t="str">
        <f>IFERROR(B33/RENT!$F$69," ")</f>
        <v xml:space="preserve"> </v>
      </c>
      <c r="E33" s="27" t="str">
        <f t="shared" si="5"/>
        <v xml:space="preserve"> </v>
      </c>
      <c r="F33" s="73" t="str">
        <f t="shared" si="0"/>
        <v xml:space="preserve"> </v>
      </c>
    </row>
    <row r="34" spans="1:6" x14ac:dyDescent="0.25">
      <c r="A34" s="56"/>
      <c r="B34" s="46"/>
      <c r="C34" s="27"/>
      <c r="D34" s="27"/>
      <c r="E34" s="27"/>
      <c r="F34" s="73"/>
    </row>
    <row r="35" spans="1:6" x14ac:dyDescent="0.25">
      <c r="A35" s="56" t="s">
        <v>222</v>
      </c>
      <c r="B35" s="46"/>
      <c r="C35" s="27"/>
      <c r="D35" s="27"/>
      <c r="E35" s="27"/>
      <c r="F35" s="73"/>
    </row>
    <row r="36" spans="1:6" x14ac:dyDescent="0.25">
      <c r="A36" s="56" t="s">
        <v>223</v>
      </c>
      <c r="B36" s="351"/>
      <c r="C36" s="27">
        <f>B36/12</f>
        <v>0</v>
      </c>
      <c r="D36" s="27" t="str">
        <f>IFERROR(B36/RENT!$F$69," ")</f>
        <v xml:space="preserve"> </v>
      </c>
      <c r="E36" s="27" t="str">
        <f t="shared" ref="E36:E40" si="6">IFERROR(D36/12," ")</f>
        <v xml:space="preserve"> </v>
      </c>
      <c r="F36" s="73" t="str">
        <f t="shared" si="0"/>
        <v xml:space="preserve"> </v>
      </c>
    </row>
    <row r="37" spans="1:6" x14ac:dyDescent="0.25">
      <c r="A37" s="56" t="s">
        <v>224</v>
      </c>
      <c r="B37" s="352"/>
      <c r="C37" s="27">
        <f>B37/12</f>
        <v>0</v>
      </c>
      <c r="D37" s="27" t="str">
        <f>IFERROR(B37/RENT!$F$69," ")</f>
        <v xml:space="preserve"> </v>
      </c>
      <c r="E37" s="27" t="str">
        <f t="shared" si="6"/>
        <v xml:space="preserve"> </v>
      </c>
      <c r="F37" s="73" t="str">
        <f t="shared" si="0"/>
        <v xml:space="preserve"> </v>
      </c>
    </row>
    <row r="38" spans="1:6" x14ac:dyDescent="0.25">
      <c r="A38" s="56" t="s">
        <v>225</v>
      </c>
      <c r="B38" s="352"/>
      <c r="C38" s="27">
        <f>B38/12</f>
        <v>0</v>
      </c>
      <c r="D38" s="27" t="str">
        <f>IFERROR(B38/RENT!$F$69," ")</f>
        <v xml:space="preserve"> </v>
      </c>
      <c r="E38" s="27" t="str">
        <f t="shared" si="6"/>
        <v xml:space="preserve"> </v>
      </c>
      <c r="F38" s="73" t="str">
        <f t="shared" si="0"/>
        <v xml:space="preserve"> </v>
      </c>
    </row>
    <row r="39" spans="1:6" x14ac:dyDescent="0.25">
      <c r="A39" s="56" t="s">
        <v>226</v>
      </c>
      <c r="B39" s="353"/>
      <c r="C39" s="47">
        <f>B39/12</f>
        <v>0</v>
      </c>
      <c r="D39" s="47" t="str">
        <f>IFERROR(B39/RENT!$F$69," ")</f>
        <v xml:space="preserve"> </v>
      </c>
      <c r="E39" s="47" t="str">
        <f t="shared" si="6"/>
        <v xml:space="preserve"> </v>
      </c>
      <c r="F39" s="74" t="str">
        <f t="shared" si="0"/>
        <v xml:space="preserve"> </v>
      </c>
    </row>
    <row r="40" spans="1:6" x14ac:dyDescent="0.25">
      <c r="A40" s="56" t="s">
        <v>227</v>
      </c>
      <c r="B40" s="48">
        <f>SUM(B36:B39)</f>
        <v>0</v>
      </c>
      <c r="C40" s="27">
        <f>SUM(C36:C39)</f>
        <v>0</v>
      </c>
      <c r="D40" s="27" t="str">
        <f>IFERROR(B40/RENT!$F$69," ")</f>
        <v xml:space="preserve"> </v>
      </c>
      <c r="E40" s="27" t="str">
        <f t="shared" si="6"/>
        <v xml:space="preserve"> </v>
      </c>
      <c r="F40" s="73" t="str">
        <f t="shared" si="0"/>
        <v xml:space="preserve"> </v>
      </c>
    </row>
    <row r="41" spans="1:6" x14ac:dyDescent="0.25">
      <c r="A41" s="56"/>
      <c r="B41" s="46"/>
      <c r="C41" s="27"/>
      <c r="D41" s="27"/>
      <c r="E41" s="27"/>
      <c r="F41" s="73"/>
    </row>
    <row r="42" spans="1:6" x14ac:dyDescent="0.25">
      <c r="A42" s="56" t="s">
        <v>228</v>
      </c>
      <c r="B42" s="46"/>
      <c r="C42" s="27"/>
      <c r="D42" s="27"/>
      <c r="E42" s="27"/>
      <c r="F42" s="73"/>
    </row>
    <row r="43" spans="1:6" ht="18" customHeight="1" x14ac:dyDescent="0.25">
      <c r="A43" s="56" t="s">
        <v>229</v>
      </c>
      <c r="B43" s="350"/>
      <c r="C43" s="47">
        <f>B43/12</f>
        <v>0</v>
      </c>
      <c r="D43" s="47" t="str">
        <f>IFERROR(B43/RENT!$F$69," ")</f>
        <v xml:space="preserve"> </v>
      </c>
      <c r="E43" s="47" t="str">
        <f>IFERROR(D43/12," ")</f>
        <v xml:space="preserve"> </v>
      </c>
      <c r="F43" s="74" t="str">
        <f t="shared" si="0"/>
        <v xml:space="preserve"> </v>
      </c>
    </row>
    <row r="44" spans="1:6" x14ac:dyDescent="0.25">
      <c r="A44" s="56" t="s">
        <v>230</v>
      </c>
      <c r="B44" s="48">
        <f>SUM(B43)</f>
        <v>0</v>
      </c>
      <c r="C44" s="27">
        <f>C43</f>
        <v>0</v>
      </c>
      <c r="D44" s="27" t="str">
        <f>IFERROR(B44/RENT!$F$69," ")</f>
        <v xml:space="preserve"> </v>
      </c>
      <c r="E44" s="27" t="str">
        <f>IFERROR(D44/12," ")</f>
        <v xml:space="preserve"> </v>
      </c>
      <c r="F44" s="73" t="str">
        <f t="shared" si="0"/>
        <v xml:space="preserve"> </v>
      </c>
    </row>
    <row r="45" spans="1:6" x14ac:dyDescent="0.25">
      <c r="A45" s="56"/>
      <c r="B45" s="46"/>
      <c r="C45" s="27"/>
      <c r="D45" s="27"/>
      <c r="E45" s="27"/>
      <c r="F45" s="73"/>
    </row>
    <row r="46" spans="1:6" x14ac:dyDescent="0.25">
      <c r="A46" s="56" t="s">
        <v>231</v>
      </c>
      <c r="B46" s="46"/>
      <c r="C46" s="27"/>
      <c r="D46" s="27"/>
      <c r="E46" s="27"/>
      <c r="F46" s="73"/>
    </row>
    <row r="47" spans="1:6" x14ac:dyDescent="0.25">
      <c r="A47" s="56" t="s">
        <v>232</v>
      </c>
      <c r="B47" s="350"/>
      <c r="C47" s="47">
        <f>B47/12</f>
        <v>0</v>
      </c>
      <c r="D47" s="47" t="str">
        <f>IFERROR(B47/RENT!$F$69," ")</f>
        <v xml:space="preserve"> </v>
      </c>
      <c r="E47" s="47" t="str">
        <f>IFERROR(D47/12," ")</f>
        <v xml:space="preserve"> </v>
      </c>
      <c r="F47" s="74" t="str">
        <f t="shared" si="0"/>
        <v xml:space="preserve"> </v>
      </c>
    </row>
    <row r="48" spans="1:6" x14ac:dyDescent="0.25">
      <c r="A48" s="56" t="s">
        <v>233</v>
      </c>
      <c r="B48" s="48">
        <f>B47</f>
        <v>0</v>
      </c>
      <c r="C48" s="27">
        <f>C47</f>
        <v>0</v>
      </c>
      <c r="D48" s="27" t="str">
        <f>IFERROR(B48/RENT!$F$69," ")</f>
        <v xml:space="preserve"> </v>
      </c>
      <c r="E48" s="27" t="str">
        <f>IFERROR(D48/12," ")</f>
        <v xml:space="preserve"> </v>
      </c>
      <c r="F48" s="73" t="str">
        <f t="shared" si="0"/>
        <v xml:space="preserve"> </v>
      </c>
    </row>
    <row r="49" spans="1:6" x14ac:dyDescent="0.25">
      <c r="A49" s="56"/>
      <c r="B49" s="48"/>
      <c r="C49" s="27"/>
      <c r="D49" s="48"/>
      <c r="E49" s="48"/>
      <c r="F49" s="73"/>
    </row>
    <row r="50" spans="1:6" x14ac:dyDescent="0.25">
      <c r="A50" s="56" t="s">
        <v>234</v>
      </c>
      <c r="B50" s="46"/>
      <c r="C50" s="27"/>
      <c r="D50" s="27"/>
      <c r="E50" s="27"/>
      <c r="F50" s="73"/>
    </row>
    <row r="51" spans="1:6" x14ac:dyDescent="0.25">
      <c r="A51" s="56" t="s">
        <v>235</v>
      </c>
      <c r="B51" s="351"/>
      <c r="C51" s="27">
        <f>B51/12</f>
        <v>0</v>
      </c>
      <c r="D51" s="27" t="str">
        <f>IFERROR(B51/RENT!$F$69," ")</f>
        <v xml:space="preserve"> </v>
      </c>
      <c r="E51" s="27" t="str">
        <f t="shared" ref="E51:E53" si="7">IFERROR(D51/12," ")</f>
        <v xml:space="preserve"> </v>
      </c>
      <c r="F51" s="73" t="str">
        <f t="shared" si="0"/>
        <v xml:space="preserve"> </v>
      </c>
    </row>
    <row r="52" spans="1:6" x14ac:dyDescent="0.25">
      <c r="A52" s="56" t="s">
        <v>236</v>
      </c>
      <c r="B52" s="353"/>
      <c r="C52" s="47">
        <f>B52/12</f>
        <v>0</v>
      </c>
      <c r="D52" s="47" t="str">
        <f>IFERROR(B52/RENT!$F$69," ")</f>
        <v xml:space="preserve"> </v>
      </c>
      <c r="E52" s="47" t="str">
        <f t="shared" si="7"/>
        <v xml:space="preserve"> </v>
      </c>
      <c r="F52" s="74" t="str">
        <f t="shared" si="0"/>
        <v xml:space="preserve"> </v>
      </c>
    </row>
    <row r="53" spans="1:6" x14ac:dyDescent="0.25">
      <c r="A53" s="56" t="s">
        <v>237</v>
      </c>
      <c r="B53" s="48">
        <f>SUM(B51:B52)</f>
        <v>0</v>
      </c>
      <c r="C53" s="27">
        <f>SUM(C51:C52)</f>
        <v>0</v>
      </c>
      <c r="D53" s="27" t="str">
        <f>IFERROR(B53/RENT!$F$69," ")</f>
        <v xml:space="preserve"> </v>
      </c>
      <c r="E53" s="27" t="str">
        <f t="shared" si="7"/>
        <v xml:space="preserve"> </v>
      </c>
      <c r="F53" s="73" t="str">
        <f t="shared" si="0"/>
        <v xml:space="preserve"> </v>
      </c>
    </row>
    <row r="54" spans="1:6" x14ac:dyDescent="0.25">
      <c r="A54" s="56"/>
      <c r="B54" s="48"/>
      <c r="C54" s="27"/>
      <c r="D54" s="48"/>
      <c r="E54" s="48"/>
      <c r="F54" s="73"/>
    </row>
    <row r="55" spans="1:6" x14ac:dyDescent="0.25">
      <c r="A55" s="204" t="s">
        <v>238</v>
      </c>
      <c r="B55" s="205">
        <f>B53+B48+B44+B40+B33+B24+B15+B8</f>
        <v>0</v>
      </c>
      <c r="C55" s="195">
        <f>B55/12</f>
        <v>0</v>
      </c>
      <c r="D55" s="195" t="str">
        <f>IFERROR(B55/RENT!$F$69,"  ")</f>
        <v xml:space="preserve">  </v>
      </c>
      <c r="E55" s="195" t="str">
        <f>IFERROR(D55/12,"  ")</f>
        <v xml:space="preserve">  </v>
      </c>
      <c r="F55" s="206" t="str">
        <f t="shared" si="0"/>
        <v xml:space="preserve"> </v>
      </c>
    </row>
    <row r="56" spans="1:6" x14ac:dyDescent="0.25">
      <c r="A56" s="56"/>
      <c r="B56" s="46"/>
      <c r="C56" s="27"/>
      <c r="D56" s="27"/>
      <c r="E56" s="27"/>
      <c r="F56" s="73"/>
    </row>
    <row r="57" spans="1:6" x14ac:dyDescent="0.25">
      <c r="A57" s="56" t="s">
        <v>239</v>
      </c>
      <c r="B57" s="351"/>
      <c r="C57" s="27">
        <f>B57/12</f>
        <v>0</v>
      </c>
      <c r="D57" s="27" t="str">
        <f>IFERROR(B57/RENT!$F$69," ")</f>
        <v xml:space="preserve"> </v>
      </c>
      <c r="E57" s="27" t="str">
        <f t="shared" ref="E57:E58" si="8">IFERROR(D57/12," ")</f>
        <v xml:space="preserve"> </v>
      </c>
      <c r="F57" s="73" t="str">
        <f t="shared" si="0"/>
        <v xml:space="preserve"> </v>
      </c>
    </row>
    <row r="58" spans="1:6" x14ac:dyDescent="0.25">
      <c r="A58" s="56" t="s">
        <v>240</v>
      </c>
      <c r="B58" s="353"/>
      <c r="C58" s="47">
        <f>B58/12</f>
        <v>0</v>
      </c>
      <c r="D58" s="27" t="str">
        <f>IFERROR(B58/RENT!$F$69," ")</f>
        <v xml:space="preserve"> </v>
      </c>
      <c r="E58" s="27" t="str">
        <f t="shared" si="8"/>
        <v xml:space="preserve"> </v>
      </c>
      <c r="F58" s="74" t="str">
        <f t="shared" si="0"/>
        <v xml:space="preserve"> </v>
      </c>
    </row>
    <row r="59" spans="1:6" x14ac:dyDescent="0.25">
      <c r="A59" s="56"/>
      <c r="B59" s="261"/>
      <c r="C59" s="261"/>
      <c r="D59" s="261"/>
      <c r="E59" s="261"/>
      <c r="F59" s="262"/>
    </row>
    <row r="60" spans="1:6" x14ac:dyDescent="0.25">
      <c r="A60" s="263" t="s">
        <v>241</v>
      </c>
      <c r="B60" s="264">
        <f>B58+B57+B55</f>
        <v>0</v>
      </c>
      <c r="C60" s="264">
        <f>C58+C57+C55</f>
        <v>0</v>
      </c>
      <c r="D60" s="264" t="str">
        <f>IFERROR(B60/RENT!$F$69," ")</f>
        <v xml:space="preserve"> </v>
      </c>
      <c r="E60" s="264" t="str">
        <f>IFERROR(D60/12, "  ")</f>
        <v xml:space="preserve">  </v>
      </c>
      <c r="F60" s="265" t="str">
        <f t="shared" si="0"/>
        <v xml:space="preserve"> </v>
      </c>
    </row>
    <row r="61" spans="1:6" x14ac:dyDescent="0.25">
      <c r="B61" s="10"/>
      <c r="D61" s="44"/>
      <c r="E61" s="44"/>
    </row>
    <row r="62" spans="1:6" x14ac:dyDescent="0.25">
      <c r="B62" s="10"/>
      <c r="D62" s="44"/>
      <c r="E62" s="44"/>
    </row>
  </sheetData>
  <sheetProtection algorithmName="SHA-512" hashValue="xPrWmlbzxWOk/V9gqnhVF5qCcEwHL3VIMcsIxw6/enjEtf4YRvQ1VUNg87Fz3RdX/ORu7q3LaLeITwEjBfPRAQ==" saltValue="00GZOk9toQevaBArMFKLwg==" spinCount="100000" sheet="1" objects="1" scenarios="1"/>
  <mergeCells count="1">
    <mergeCell ref="A2:F2"/>
  </mergeCells>
  <phoneticPr fontId="2" type="noConversion"/>
  <printOptions horizontalCentered="1" verticalCentered="1"/>
  <pageMargins left="0.75" right="0.75" top="1" bottom="1" header="0.5" footer="0.5"/>
  <pageSetup scale="69" orientation="portrait" r:id="rId1"/>
  <headerFooter>
    <oddHeader xml:space="preserve">&amp;L&amp;"Calibri,Bold"Exhibit 4.03
Development Financial Pro Forma&amp;"Arial,Bold"
&amp;R&amp;"Calibri,Italic"Orange County
Housing and Community Development
</oddHeader>
    <oddFooter>&amp;C&amp;"Calibri,Regular"&amp;10Page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W69"/>
  <sheetViews>
    <sheetView zoomScale="73" zoomScaleNormal="73" zoomScalePageLayoutView="80" workbookViewId="0">
      <pane ySplit="5" topLeftCell="A6" activePane="bottomLeft" state="frozen"/>
      <selection pane="bottomLeft" activeCell="E46" sqref="E46"/>
    </sheetView>
  </sheetViews>
  <sheetFormatPr defaultColWidth="0" defaultRowHeight="15.75" x14ac:dyDescent="0.25"/>
  <cols>
    <col min="1" max="1" width="52.77734375" style="4" customWidth="1"/>
    <col min="2" max="2" width="23.5546875" style="4" customWidth="1"/>
    <col min="3" max="3" width="12.44140625" style="4" customWidth="1"/>
    <col min="4" max="5" width="10.77734375" style="4" customWidth="1"/>
    <col min="6" max="6" width="12.44140625" style="4" bestFit="1" customWidth="1"/>
    <col min="7" max="11" width="10.77734375" style="4" customWidth="1"/>
    <col min="12" max="18" width="11.77734375" style="4" customWidth="1"/>
    <col min="19" max="19" width="7" style="4" customWidth="1"/>
    <col min="20" max="257" width="0" style="4" hidden="1" customWidth="1"/>
    <col min="258" max="16384" width="7" style="4" hidden="1"/>
  </cols>
  <sheetData>
    <row r="2" spans="1:257" ht="18.75" x14ac:dyDescent="0.3">
      <c r="A2" s="529" t="s">
        <v>242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1"/>
    </row>
    <row r="3" spans="1:257" x14ac:dyDescent="0.25">
      <c r="A3" s="84"/>
      <c r="R3" s="85"/>
    </row>
    <row r="4" spans="1:257" x14ac:dyDescent="0.25">
      <c r="A4" s="89" t="s">
        <v>46</v>
      </c>
      <c r="B4" s="171"/>
      <c r="C4" s="171"/>
      <c r="D4" s="4" t="s">
        <v>46</v>
      </c>
      <c r="R4" s="85"/>
    </row>
    <row r="5" spans="1:257" x14ac:dyDescent="0.25">
      <c r="A5" s="90" t="s">
        <v>46</v>
      </c>
      <c r="B5" s="532" t="s">
        <v>243</v>
      </c>
      <c r="C5" s="533"/>
      <c r="D5" s="214" t="s">
        <v>244</v>
      </c>
      <c r="E5" s="215" t="s">
        <v>245</v>
      </c>
      <c r="F5" s="215" t="s">
        <v>246</v>
      </c>
      <c r="G5" s="215" t="s">
        <v>247</v>
      </c>
      <c r="H5" s="215" t="s">
        <v>248</v>
      </c>
      <c r="I5" s="215" t="s">
        <v>249</v>
      </c>
      <c r="J5" s="215" t="s">
        <v>250</v>
      </c>
      <c r="K5" s="215" t="s">
        <v>251</v>
      </c>
      <c r="L5" s="215" t="s">
        <v>252</v>
      </c>
      <c r="M5" s="215" t="s">
        <v>253</v>
      </c>
      <c r="N5" s="215" t="s">
        <v>254</v>
      </c>
      <c r="O5" s="216" t="s">
        <v>255</v>
      </c>
      <c r="P5" s="216" t="s">
        <v>256</v>
      </c>
      <c r="Q5" s="216" t="s">
        <v>257</v>
      </c>
      <c r="R5" s="217" t="s">
        <v>258</v>
      </c>
    </row>
    <row r="6" spans="1:257" x14ac:dyDescent="0.25">
      <c r="A6" s="84"/>
      <c r="D6" s="56"/>
      <c r="R6" s="379"/>
    </row>
    <row r="7" spans="1:257" x14ac:dyDescent="0.25">
      <c r="A7" s="84" t="s">
        <v>259</v>
      </c>
      <c r="B7" s="105" t="s">
        <v>260</v>
      </c>
      <c r="C7" s="438"/>
      <c r="D7" s="48">
        <f>RENT!I69</f>
        <v>0</v>
      </c>
      <c r="E7" s="48">
        <f>D7*(1+$C$7)</f>
        <v>0</v>
      </c>
      <c r="F7" s="48">
        <f>E7*(1+$C$7)</f>
        <v>0</v>
      </c>
      <c r="G7" s="48">
        <f>F7*(1+$C$7)</f>
        <v>0</v>
      </c>
      <c r="H7" s="48">
        <f t="shared" ref="H7:R7" si="0">G7*(1+$C$7)</f>
        <v>0</v>
      </c>
      <c r="I7" s="48">
        <f t="shared" si="0"/>
        <v>0</v>
      </c>
      <c r="J7" s="48">
        <f t="shared" si="0"/>
        <v>0</v>
      </c>
      <c r="K7" s="48">
        <f t="shared" si="0"/>
        <v>0</v>
      </c>
      <c r="L7" s="48">
        <f t="shared" si="0"/>
        <v>0</v>
      </c>
      <c r="M7" s="48">
        <f t="shared" si="0"/>
        <v>0</v>
      </c>
      <c r="N7" s="48">
        <f t="shared" si="0"/>
        <v>0</v>
      </c>
      <c r="O7" s="48">
        <f t="shared" si="0"/>
        <v>0</v>
      </c>
      <c r="P7" s="48">
        <f t="shared" si="0"/>
        <v>0</v>
      </c>
      <c r="Q7" s="48">
        <f t="shared" si="0"/>
        <v>0</v>
      </c>
      <c r="R7" s="91">
        <f t="shared" si="0"/>
        <v>0</v>
      </c>
    </row>
    <row r="8" spans="1:257" x14ac:dyDescent="0.25">
      <c r="A8" s="84" t="s">
        <v>261</v>
      </c>
      <c r="B8" s="105" t="s">
        <v>260</v>
      </c>
      <c r="C8" s="439"/>
      <c r="D8" s="48">
        <f>RENT!J69</f>
        <v>0</v>
      </c>
      <c r="E8" s="48">
        <f>D8*(1+$C$8)</f>
        <v>0</v>
      </c>
      <c r="F8" s="48">
        <f>E8*(1+$C$8)</f>
        <v>0</v>
      </c>
      <c r="G8" s="48">
        <f t="shared" ref="G8:R8" si="1">F8*(1+$C$8)</f>
        <v>0</v>
      </c>
      <c r="H8" s="48">
        <f t="shared" si="1"/>
        <v>0</v>
      </c>
      <c r="I8" s="48">
        <f t="shared" si="1"/>
        <v>0</v>
      </c>
      <c r="J8" s="48">
        <f t="shared" si="1"/>
        <v>0</v>
      </c>
      <c r="K8" s="48">
        <f t="shared" si="1"/>
        <v>0</v>
      </c>
      <c r="L8" s="48">
        <f t="shared" si="1"/>
        <v>0</v>
      </c>
      <c r="M8" s="48">
        <f t="shared" si="1"/>
        <v>0</v>
      </c>
      <c r="N8" s="48">
        <f t="shared" si="1"/>
        <v>0</v>
      </c>
      <c r="O8" s="48">
        <f t="shared" si="1"/>
        <v>0</v>
      </c>
      <c r="P8" s="48">
        <f t="shared" si="1"/>
        <v>0</v>
      </c>
      <c r="Q8" s="48">
        <f t="shared" si="1"/>
        <v>0</v>
      </c>
      <c r="R8" s="91">
        <f t="shared" si="1"/>
        <v>0</v>
      </c>
    </row>
    <row r="9" spans="1:257" x14ac:dyDescent="0.25">
      <c r="A9" s="92" t="s">
        <v>262</v>
      </c>
      <c r="B9" s="105" t="s">
        <v>260</v>
      </c>
      <c r="C9" s="439"/>
      <c r="D9" s="351">
        <v>0</v>
      </c>
      <c r="E9" s="48">
        <f>D9*(1+$C$9)</f>
        <v>0</v>
      </c>
      <c r="F9" s="48">
        <f t="shared" ref="F9:R9" si="2">E9*(1+$C$9)</f>
        <v>0</v>
      </c>
      <c r="G9" s="48">
        <f t="shared" si="2"/>
        <v>0</v>
      </c>
      <c r="H9" s="48">
        <f t="shared" si="2"/>
        <v>0</v>
      </c>
      <c r="I9" s="48">
        <f t="shared" si="2"/>
        <v>0</v>
      </c>
      <c r="J9" s="48">
        <f t="shared" si="2"/>
        <v>0</v>
      </c>
      <c r="K9" s="48">
        <f t="shared" si="2"/>
        <v>0</v>
      </c>
      <c r="L9" s="48">
        <f t="shared" si="2"/>
        <v>0</v>
      </c>
      <c r="M9" s="48">
        <f t="shared" si="2"/>
        <v>0</v>
      </c>
      <c r="N9" s="48">
        <f t="shared" si="2"/>
        <v>0</v>
      </c>
      <c r="O9" s="48">
        <f t="shared" si="2"/>
        <v>0</v>
      </c>
      <c r="P9" s="48">
        <f t="shared" si="2"/>
        <v>0</v>
      </c>
      <c r="Q9" s="48">
        <f t="shared" si="2"/>
        <v>0</v>
      </c>
      <c r="R9" s="91">
        <f t="shared" si="2"/>
        <v>0</v>
      </c>
    </row>
    <row r="10" spans="1:257" ht="16.5" thickBot="1" x14ac:dyDescent="0.3">
      <c r="A10" s="92" t="s">
        <v>263</v>
      </c>
      <c r="B10" s="105" t="s">
        <v>260</v>
      </c>
      <c r="C10" s="440"/>
      <c r="D10" s="441">
        <v>0</v>
      </c>
      <c r="E10" s="222">
        <f>D10*(1+$C$10)</f>
        <v>0</v>
      </c>
      <c r="F10" s="221">
        <f t="shared" ref="F10:R10" si="3">E10*(1+$C$10)</f>
        <v>0</v>
      </c>
      <c r="G10" s="221">
        <f t="shared" si="3"/>
        <v>0</v>
      </c>
      <c r="H10" s="221">
        <f t="shared" si="3"/>
        <v>0</v>
      </c>
      <c r="I10" s="221">
        <f t="shared" si="3"/>
        <v>0</v>
      </c>
      <c r="J10" s="221">
        <f t="shared" si="3"/>
        <v>0</v>
      </c>
      <c r="K10" s="221">
        <f t="shared" si="3"/>
        <v>0</v>
      </c>
      <c r="L10" s="221">
        <f t="shared" si="3"/>
        <v>0</v>
      </c>
      <c r="M10" s="221">
        <f t="shared" si="3"/>
        <v>0</v>
      </c>
      <c r="N10" s="221">
        <f t="shared" si="3"/>
        <v>0</v>
      </c>
      <c r="O10" s="221">
        <f t="shared" si="3"/>
        <v>0</v>
      </c>
      <c r="P10" s="221">
        <f t="shared" si="3"/>
        <v>0</v>
      </c>
      <c r="Q10" s="221">
        <f t="shared" si="3"/>
        <v>0</v>
      </c>
      <c r="R10" s="140">
        <f t="shared" si="3"/>
        <v>0</v>
      </c>
    </row>
    <row r="11" spans="1:257" ht="16.5" thickTop="1" x14ac:dyDescent="0.25">
      <c r="A11" s="88" t="s">
        <v>264</v>
      </c>
      <c r="B11" s="9"/>
      <c r="C11" s="172"/>
      <c r="D11" s="53">
        <f t="shared" ref="D11:R11" si="4">SUM(D7:D10)</f>
        <v>0</v>
      </c>
      <c r="E11" s="54">
        <f t="shared" si="4"/>
        <v>0</v>
      </c>
      <c r="F11" s="54">
        <f t="shared" si="4"/>
        <v>0</v>
      </c>
      <c r="G11" s="54">
        <f t="shared" si="4"/>
        <v>0</v>
      </c>
      <c r="H11" s="54">
        <f t="shared" si="4"/>
        <v>0</v>
      </c>
      <c r="I11" s="54">
        <f t="shared" si="4"/>
        <v>0</v>
      </c>
      <c r="J11" s="54">
        <f t="shared" si="4"/>
        <v>0</v>
      </c>
      <c r="K11" s="54">
        <f t="shared" si="4"/>
        <v>0</v>
      </c>
      <c r="L11" s="54">
        <f t="shared" si="4"/>
        <v>0</v>
      </c>
      <c r="M11" s="54">
        <f t="shared" si="4"/>
        <v>0</v>
      </c>
      <c r="N11" s="54">
        <f t="shared" si="4"/>
        <v>0</v>
      </c>
      <c r="O11" s="54">
        <f t="shared" si="4"/>
        <v>0</v>
      </c>
      <c r="P11" s="54">
        <f t="shared" si="4"/>
        <v>0</v>
      </c>
      <c r="Q11" s="54">
        <f t="shared" si="4"/>
        <v>0</v>
      </c>
      <c r="R11" s="94">
        <f t="shared" si="4"/>
        <v>0</v>
      </c>
    </row>
    <row r="12" spans="1:257" x14ac:dyDescent="0.25">
      <c r="A12" s="84"/>
      <c r="C12" s="170"/>
      <c r="D12" s="49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91"/>
    </row>
    <row r="13" spans="1:257" ht="16.5" thickBot="1" x14ac:dyDescent="0.3">
      <c r="A13" s="92" t="s">
        <v>265</v>
      </c>
      <c r="B13" s="32" t="s">
        <v>266</v>
      </c>
      <c r="C13" s="354"/>
      <c r="D13" s="220">
        <f>-D11*$C$13</f>
        <v>0</v>
      </c>
      <c r="E13" s="221">
        <f>-E11*$C$13</f>
        <v>0</v>
      </c>
      <c r="F13" s="221">
        <f>-F11*$C$13</f>
        <v>0</v>
      </c>
      <c r="G13" s="221">
        <f t="shared" ref="G13:R13" si="5">-G11*$C$13</f>
        <v>0</v>
      </c>
      <c r="H13" s="221">
        <f t="shared" si="5"/>
        <v>0</v>
      </c>
      <c r="I13" s="221">
        <f t="shared" si="5"/>
        <v>0</v>
      </c>
      <c r="J13" s="221">
        <f t="shared" si="5"/>
        <v>0</v>
      </c>
      <c r="K13" s="221">
        <f t="shared" si="5"/>
        <v>0</v>
      </c>
      <c r="L13" s="221">
        <f t="shared" si="5"/>
        <v>0</v>
      </c>
      <c r="M13" s="221">
        <f t="shared" si="5"/>
        <v>0</v>
      </c>
      <c r="N13" s="221">
        <f t="shared" si="5"/>
        <v>0</v>
      </c>
      <c r="O13" s="221">
        <f t="shared" si="5"/>
        <v>0</v>
      </c>
      <c r="P13" s="221">
        <f t="shared" si="5"/>
        <v>0</v>
      </c>
      <c r="Q13" s="221">
        <f t="shared" si="5"/>
        <v>0</v>
      </c>
      <c r="R13" s="140">
        <f t="shared" si="5"/>
        <v>0</v>
      </c>
    </row>
    <row r="14" spans="1:257" ht="16.5" thickTop="1" x14ac:dyDescent="0.25">
      <c r="A14" s="95" t="s">
        <v>373</v>
      </c>
      <c r="B14" s="32"/>
      <c r="C14" s="87"/>
      <c r="D14" s="53">
        <f t="shared" ref="D14:R14" si="6">D11+D13</f>
        <v>0</v>
      </c>
      <c r="E14" s="54">
        <f t="shared" si="6"/>
        <v>0</v>
      </c>
      <c r="F14" s="54">
        <f t="shared" si="6"/>
        <v>0</v>
      </c>
      <c r="G14" s="54">
        <f t="shared" si="6"/>
        <v>0</v>
      </c>
      <c r="H14" s="54">
        <f t="shared" si="6"/>
        <v>0</v>
      </c>
      <c r="I14" s="54">
        <f t="shared" si="6"/>
        <v>0</v>
      </c>
      <c r="J14" s="54">
        <f t="shared" si="6"/>
        <v>0</v>
      </c>
      <c r="K14" s="54">
        <f t="shared" si="6"/>
        <v>0</v>
      </c>
      <c r="L14" s="54">
        <f t="shared" si="6"/>
        <v>0</v>
      </c>
      <c r="M14" s="54">
        <f t="shared" si="6"/>
        <v>0</v>
      </c>
      <c r="N14" s="54">
        <f t="shared" si="6"/>
        <v>0</v>
      </c>
      <c r="O14" s="54">
        <f t="shared" si="6"/>
        <v>0</v>
      </c>
      <c r="P14" s="54">
        <f t="shared" si="6"/>
        <v>0</v>
      </c>
      <c r="Q14" s="54">
        <f t="shared" si="6"/>
        <v>0</v>
      </c>
      <c r="R14" s="94">
        <f t="shared" si="6"/>
        <v>0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</row>
    <row r="15" spans="1:257" x14ac:dyDescent="0.25">
      <c r="A15" s="84"/>
      <c r="C15" s="170"/>
      <c r="D15" s="111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91"/>
    </row>
    <row r="16" spans="1:257" x14ac:dyDescent="0.25">
      <c r="A16" s="84" t="s">
        <v>267</v>
      </c>
      <c r="B16" s="105" t="s">
        <v>418</v>
      </c>
      <c r="C16" s="355"/>
      <c r="D16" s="50">
        <f>-OPEREXP!B55</f>
        <v>0</v>
      </c>
      <c r="E16" s="27">
        <f>D16*(1+$C16)</f>
        <v>0</v>
      </c>
      <c r="F16" s="27">
        <f t="shared" ref="F16:R16" si="7">E16*(1+$C$16)</f>
        <v>0</v>
      </c>
      <c r="G16" s="27">
        <f t="shared" si="7"/>
        <v>0</v>
      </c>
      <c r="H16" s="27">
        <f t="shared" si="7"/>
        <v>0</v>
      </c>
      <c r="I16" s="27">
        <f t="shared" si="7"/>
        <v>0</v>
      </c>
      <c r="J16" s="27">
        <f t="shared" si="7"/>
        <v>0</v>
      </c>
      <c r="K16" s="27">
        <f t="shared" si="7"/>
        <v>0</v>
      </c>
      <c r="L16" s="27">
        <f t="shared" si="7"/>
        <v>0</v>
      </c>
      <c r="M16" s="27">
        <f t="shared" si="7"/>
        <v>0</v>
      </c>
      <c r="N16" s="27">
        <f t="shared" si="7"/>
        <v>0</v>
      </c>
      <c r="O16" s="27">
        <f t="shared" si="7"/>
        <v>0</v>
      </c>
      <c r="P16" s="27">
        <f t="shared" si="7"/>
        <v>0</v>
      </c>
      <c r="Q16" s="27">
        <f t="shared" si="7"/>
        <v>0</v>
      </c>
      <c r="R16" s="96">
        <f t="shared" si="7"/>
        <v>0</v>
      </c>
    </row>
    <row r="17" spans="1:18" x14ac:dyDescent="0.25">
      <c r="A17" s="84" t="s">
        <v>268</v>
      </c>
      <c r="B17" s="105" t="s">
        <v>418</v>
      </c>
      <c r="C17" s="356"/>
      <c r="D17" s="51">
        <f>-OPEREXP!B57</f>
        <v>0</v>
      </c>
      <c r="E17" s="27">
        <f>D17*(1+$C17)</f>
        <v>0</v>
      </c>
      <c r="F17" s="27">
        <f t="shared" ref="F17:R17" si="8">E17*(1+$C17)</f>
        <v>0</v>
      </c>
      <c r="G17" s="27">
        <f t="shared" si="8"/>
        <v>0</v>
      </c>
      <c r="H17" s="27">
        <f t="shared" si="8"/>
        <v>0</v>
      </c>
      <c r="I17" s="27">
        <f t="shared" si="8"/>
        <v>0</v>
      </c>
      <c r="J17" s="27">
        <f t="shared" si="8"/>
        <v>0</v>
      </c>
      <c r="K17" s="27">
        <f t="shared" si="8"/>
        <v>0</v>
      </c>
      <c r="L17" s="27">
        <f t="shared" si="8"/>
        <v>0</v>
      </c>
      <c r="M17" s="27">
        <f t="shared" si="8"/>
        <v>0</v>
      </c>
      <c r="N17" s="27">
        <f t="shared" si="8"/>
        <v>0</v>
      </c>
      <c r="O17" s="27">
        <f t="shared" si="8"/>
        <v>0</v>
      </c>
      <c r="P17" s="27">
        <f t="shared" si="8"/>
        <v>0</v>
      </c>
      <c r="Q17" s="27">
        <f t="shared" si="8"/>
        <v>0</v>
      </c>
      <c r="R17" s="96">
        <f t="shared" si="8"/>
        <v>0</v>
      </c>
    </row>
    <row r="18" spans="1:18" x14ac:dyDescent="0.25">
      <c r="A18" s="84" t="s">
        <v>269</v>
      </c>
      <c r="B18" s="105" t="s">
        <v>418</v>
      </c>
      <c r="C18" s="357"/>
      <c r="D18" s="51">
        <f>-OPEREXP!B58</f>
        <v>0</v>
      </c>
      <c r="E18" s="27">
        <f>D18*(1+$C18)</f>
        <v>0</v>
      </c>
      <c r="F18" s="27">
        <f t="shared" ref="F18:R18" si="9">E18*(1+$C18)</f>
        <v>0</v>
      </c>
      <c r="G18" s="27">
        <f t="shared" si="9"/>
        <v>0</v>
      </c>
      <c r="H18" s="27">
        <f t="shared" si="9"/>
        <v>0</v>
      </c>
      <c r="I18" s="27">
        <f t="shared" si="9"/>
        <v>0</v>
      </c>
      <c r="J18" s="27">
        <f t="shared" si="9"/>
        <v>0</v>
      </c>
      <c r="K18" s="27">
        <f t="shared" si="9"/>
        <v>0</v>
      </c>
      <c r="L18" s="27">
        <f t="shared" si="9"/>
        <v>0</v>
      </c>
      <c r="M18" s="27">
        <f t="shared" si="9"/>
        <v>0</v>
      </c>
      <c r="N18" s="27">
        <f t="shared" si="9"/>
        <v>0</v>
      </c>
      <c r="O18" s="27">
        <f t="shared" si="9"/>
        <v>0</v>
      </c>
      <c r="P18" s="27">
        <f t="shared" si="9"/>
        <v>0</v>
      </c>
      <c r="Q18" s="27">
        <f t="shared" si="9"/>
        <v>0</v>
      </c>
      <c r="R18" s="96">
        <f t="shared" si="9"/>
        <v>0</v>
      </c>
    </row>
    <row r="19" spans="1:18" x14ac:dyDescent="0.25">
      <c r="A19" s="84" t="s">
        <v>270</v>
      </c>
      <c r="B19" s="105" t="s">
        <v>418</v>
      </c>
      <c r="C19" s="266" t="s">
        <v>186</v>
      </c>
      <c r="D19" s="350"/>
      <c r="E19" s="27">
        <f>D19</f>
        <v>0</v>
      </c>
      <c r="F19" s="27">
        <f t="shared" ref="F19:R19" si="10">E19</f>
        <v>0</v>
      </c>
      <c r="G19" s="27">
        <f t="shared" si="10"/>
        <v>0</v>
      </c>
      <c r="H19" s="26">
        <f t="shared" si="10"/>
        <v>0</v>
      </c>
      <c r="I19" s="26">
        <f t="shared" si="10"/>
        <v>0</v>
      </c>
      <c r="J19" s="26">
        <f t="shared" si="10"/>
        <v>0</v>
      </c>
      <c r="K19" s="26">
        <f t="shared" si="10"/>
        <v>0</v>
      </c>
      <c r="L19" s="26">
        <f t="shared" si="10"/>
        <v>0</v>
      </c>
      <c r="M19" s="26">
        <f t="shared" si="10"/>
        <v>0</v>
      </c>
      <c r="N19" s="26">
        <f t="shared" si="10"/>
        <v>0</v>
      </c>
      <c r="O19" s="26">
        <f t="shared" si="10"/>
        <v>0</v>
      </c>
      <c r="P19" s="27">
        <f t="shared" si="10"/>
        <v>0</v>
      </c>
      <c r="Q19" s="27">
        <f t="shared" si="10"/>
        <v>0</v>
      </c>
      <c r="R19" s="96">
        <f t="shared" si="10"/>
        <v>0</v>
      </c>
    </row>
    <row r="20" spans="1:18" ht="16.5" thickBot="1" x14ac:dyDescent="0.3">
      <c r="A20" s="84" t="s">
        <v>271</v>
      </c>
      <c r="B20" s="105" t="s">
        <v>357</v>
      </c>
      <c r="C20" s="351"/>
      <c r="D20" s="218">
        <f>-(C20*RENT!F69)</f>
        <v>0</v>
      </c>
      <c r="E20" s="219">
        <f>D20*(1+$C$21)</f>
        <v>0</v>
      </c>
      <c r="F20" s="219">
        <f t="shared" ref="F20:R20" si="11">E20*(1+$C$21)</f>
        <v>0</v>
      </c>
      <c r="G20" s="219">
        <f t="shared" si="11"/>
        <v>0</v>
      </c>
      <c r="H20" s="219">
        <f t="shared" si="11"/>
        <v>0</v>
      </c>
      <c r="I20" s="219">
        <f t="shared" si="11"/>
        <v>0</v>
      </c>
      <c r="J20" s="219">
        <f t="shared" si="11"/>
        <v>0</v>
      </c>
      <c r="K20" s="219">
        <f t="shared" si="11"/>
        <v>0</v>
      </c>
      <c r="L20" s="219">
        <f t="shared" si="11"/>
        <v>0</v>
      </c>
      <c r="M20" s="219">
        <f t="shared" si="11"/>
        <v>0</v>
      </c>
      <c r="N20" s="219">
        <f t="shared" si="11"/>
        <v>0</v>
      </c>
      <c r="O20" s="219">
        <f t="shared" si="11"/>
        <v>0</v>
      </c>
      <c r="P20" s="219">
        <f t="shared" si="11"/>
        <v>0</v>
      </c>
      <c r="Q20" s="219">
        <f t="shared" si="11"/>
        <v>0</v>
      </c>
      <c r="R20" s="219">
        <f t="shared" si="11"/>
        <v>0</v>
      </c>
    </row>
    <row r="21" spans="1:18" ht="16.5" thickTop="1" x14ac:dyDescent="0.25">
      <c r="A21" s="448"/>
      <c r="B21" s="105" t="s">
        <v>439</v>
      </c>
      <c r="C21" s="361"/>
      <c r="D21" s="51"/>
      <c r="E21" s="25"/>
      <c r="F21" s="27"/>
      <c r="G21" s="27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96"/>
    </row>
    <row r="22" spans="1:18" s="6" customFormat="1" x14ac:dyDescent="0.25">
      <c r="A22" s="88" t="s">
        <v>445</v>
      </c>
      <c r="D22" s="53">
        <f t="shared" ref="D22:R22" si="12">SUM(D16:D20)</f>
        <v>0</v>
      </c>
      <c r="E22" s="54">
        <f t="shared" si="12"/>
        <v>0</v>
      </c>
      <c r="F22" s="54">
        <f t="shared" si="12"/>
        <v>0</v>
      </c>
      <c r="G22" s="54">
        <f t="shared" si="12"/>
        <v>0</v>
      </c>
      <c r="H22" s="54">
        <f t="shared" si="12"/>
        <v>0</v>
      </c>
      <c r="I22" s="54">
        <f t="shared" si="12"/>
        <v>0</v>
      </c>
      <c r="J22" s="54">
        <f t="shared" si="12"/>
        <v>0</v>
      </c>
      <c r="K22" s="54">
        <f t="shared" si="12"/>
        <v>0</v>
      </c>
      <c r="L22" s="54">
        <f t="shared" si="12"/>
        <v>0</v>
      </c>
      <c r="M22" s="54">
        <f t="shared" si="12"/>
        <v>0</v>
      </c>
      <c r="N22" s="54">
        <f t="shared" si="12"/>
        <v>0</v>
      </c>
      <c r="O22" s="54">
        <f t="shared" si="12"/>
        <v>0</v>
      </c>
      <c r="P22" s="54">
        <f t="shared" si="12"/>
        <v>0</v>
      </c>
      <c r="Q22" s="54">
        <f t="shared" si="12"/>
        <v>0</v>
      </c>
      <c r="R22" s="94">
        <f t="shared" si="12"/>
        <v>0</v>
      </c>
    </row>
    <row r="23" spans="1:18" x14ac:dyDescent="0.25">
      <c r="A23" s="84"/>
      <c r="D23" s="50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96"/>
    </row>
    <row r="24" spans="1:18" x14ac:dyDescent="0.25">
      <c r="A24" s="88" t="s">
        <v>424</v>
      </c>
      <c r="C24" s="7"/>
      <c r="D24" s="53">
        <f t="shared" ref="D24:R24" si="13">D14+D22</f>
        <v>0</v>
      </c>
      <c r="E24" s="54">
        <f t="shared" si="13"/>
        <v>0</v>
      </c>
      <c r="F24" s="54">
        <f t="shared" si="13"/>
        <v>0</v>
      </c>
      <c r="G24" s="54">
        <f t="shared" si="13"/>
        <v>0</v>
      </c>
      <c r="H24" s="54">
        <f t="shared" si="13"/>
        <v>0</v>
      </c>
      <c r="I24" s="54">
        <f t="shared" si="13"/>
        <v>0</v>
      </c>
      <c r="J24" s="54">
        <f t="shared" si="13"/>
        <v>0</v>
      </c>
      <c r="K24" s="54">
        <f t="shared" si="13"/>
        <v>0</v>
      </c>
      <c r="L24" s="54">
        <f t="shared" si="13"/>
        <v>0</v>
      </c>
      <c r="M24" s="54">
        <f t="shared" si="13"/>
        <v>0</v>
      </c>
      <c r="N24" s="54">
        <f t="shared" si="13"/>
        <v>0</v>
      </c>
      <c r="O24" s="54">
        <f t="shared" si="13"/>
        <v>0</v>
      </c>
      <c r="P24" s="54">
        <f t="shared" si="13"/>
        <v>0</v>
      </c>
      <c r="Q24" s="54">
        <f t="shared" si="13"/>
        <v>0</v>
      </c>
      <c r="R24" s="94">
        <f t="shared" si="13"/>
        <v>0</v>
      </c>
    </row>
    <row r="25" spans="1:18" x14ac:dyDescent="0.25">
      <c r="A25" s="84"/>
      <c r="B25" s="105"/>
      <c r="C25" s="7"/>
      <c r="D25" s="50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96"/>
    </row>
    <row r="26" spans="1:18" x14ac:dyDescent="0.25">
      <c r="A26" s="84" t="s">
        <v>272</v>
      </c>
      <c r="B26" s="110" t="s">
        <v>377</v>
      </c>
      <c r="C26" s="359"/>
      <c r="D26" s="49" t="str">
        <f>IFERROR(D24/$C$26,"  ")</f>
        <v xml:space="preserve">  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1"/>
    </row>
    <row r="27" spans="1:18" ht="16.5" thickBot="1" x14ac:dyDescent="0.3">
      <c r="A27" s="84" t="s">
        <v>346</v>
      </c>
      <c r="B27" s="105"/>
      <c r="C27" s="360" t="str">
        <f>+D26</f>
        <v xml:space="preserve">  </v>
      </c>
      <c r="D27" s="220" t="str">
        <f>C27</f>
        <v xml:space="preserve">  </v>
      </c>
      <c r="E27" s="221" t="str">
        <f t="shared" ref="E27:R27" si="14">D27</f>
        <v xml:space="preserve">  </v>
      </c>
      <c r="F27" s="221" t="str">
        <f t="shared" si="14"/>
        <v xml:space="preserve">  </v>
      </c>
      <c r="G27" s="221" t="str">
        <f t="shared" si="14"/>
        <v xml:space="preserve">  </v>
      </c>
      <c r="H27" s="221" t="str">
        <f t="shared" si="14"/>
        <v xml:space="preserve">  </v>
      </c>
      <c r="I27" s="221" t="str">
        <f t="shared" si="14"/>
        <v xml:space="preserve">  </v>
      </c>
      <c r="J27" s="221" t="str">
        <f t="shared" si="14"/>
        <v xml:space="preserve">  </v>
      </c>
      <c r="K27" s="221" t="str">
        <f t="shared" si="14"/>
        <v xml:space="preserve">  </v>
      </c>
      <c r="L27" s="221" t="str">
        <f t="shared" si="14"/>
        <v xml:space="preserve">  </v>
      </c>
      <c r="M27" s="221" t="str">
        <f t="shared" si="14"/>
        <v xml:space="preserve">  </v>
      </c>
      <c r="N27" s="221" t="str">
        <f t="shared" si="14"/>
        <v xml:space="preserve">  </v>
      </c>
      <c r="O27" s="221" t="str">
        <f t="shared" si="14"/>
        <v xml:space="preserve">  </v>
      </c>
      <c r="P27" s="221" t="str">
        <f t="shared" si="14"/>
        <v xml:space="preserve">  </v>
      </c>
      <c r="Q27" s="221" t="str">
        <f t="shared" si="14"/>
        <v xml:space="preserve">  </v>
      </c>
      <c r="R27" s="140" t="str">
        <f t="shared" si="14"/>
        <v xml:space="preserve">  </v>
      </c>
    </row>
    <row r="28" spans="1:18" ht="16.5" thickTop="1" x14ac:dyDescent="0.25">
      <c r="A28" s="84" t="s">
        <v>273</v>
      </c>
      <c r="B28" s="159"/>
      <c r="C28" s="9"/>
      <c r="D28" s="472" t="str">
        <f>IFERROR(D24/D27,"  ")</f>
        <v xml:space="preserve">  </v>
      </c>
      <c r="E28" s="470" t="str">
        <f t="shared" ref="E28:R28" si="15">IFERROR(E24/E27,"  ")</f>
        <v xml:space="preserve">  </v>
      </c>
      <c r="F28" s="470" t="str">
        <f t="shared" si="15"/>
        <v xml:space="preserve">  </v>
      </c>
      <c r="G28" s="470" t="str">
        <f t="shared" si="15"/>
        <v xml:space="preserve">  </v>
      </c>
      <c r="H28" s="470" t="str">
        <f t="shared" si="15"/>
        <v xml:space="preserve">  </v>
      </c>
      <c r="I28" s="470" t="str">
        <f t="shared" si="15"/>
        <v xml:space="preserve">  </v>
      </c>
      <c r="J28" s="470" t="str">
        <f t="shared" si="15"/>
        <v xml:space="preserve">  </v>
      </c>
      <c r="K28" s="470" t="str">
        <f t="shared" si="15"/>
        <v xml:space="preserve">  </v>
      </c>
      <c r="L28" s="470" t="str">
        <f t="shared" si="15"/>
        <v xml:space="preserve">  </v>
      </c>
      <c r="M28" s="470" t="str">
        <f t="shared" si="15"/>
        <v xml:space="preserve">  </v>
      </c>
      <c r="N28" s="470" t="str">
        <f t="shared" si="15"/>
        <v xml:space="preserve">  </v>
      </c>
      <c r="O28" s="470" t="str">
        <f t="shared" si="15"/>
        <v xml:space="preserve">  </v>
      </c>
      <c r="P28" s="470" t="str">
        <f t="shared" si="15"/>
        <v xml:space="preserve">  </v>
      </c>
      <c r="Q28" s="470" t="str">
        <f t="shared" si="15"/>
        <v xml:space="preserve">  </v>
      </c>
      <c r="R28" s="471" t="str">
        <f t="shared" si="15"/>
        <v xml:space="preserve">  </v>
      </c>
    </row>
    <row r="29" spans="1:18" x14ac:dyDescent="0.25">
      <c r="A29" s="456"/>
      <c r="B29" s="105"/>
      <c r="D29" s="49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91"/>
    </row>
    <row r="30" spans="1:18" x14ac:dyDescent="0.25">
      <c r="A30" s="456" t="s">
        <v>378</v>
      </c>
      <c r="B30" s="105"/>
      <c r="C30" s="9"/>
      <c r="D30" s="50" t="str">
        <f>IFERROR(D24-D27,"  ")</f>
        <v xml:space="preserve">  </v>
      </c>
      <c r="E30" s="27" t="str">
        <f t="shared" ref="E30:R30" si="16">IFERROR(E24-E27,"  ")</f>
        <v xml:space="preserve">  </v>
      </c>
      <c r="F30" s="27" t="str">
        <f t="shared" si="16"/>
        <v xml:space="preserve">  </v>
      </c>
      <c r="G30" s="27" t="str">
        <f t="shared" si="16"/>
        <v xml:space="preserve">  </v>
      </c>
      <c r="H30" s="27" t="str">
        <f t="shared" si="16"/>
        <v xml:space="preserve">  </v>
      </c>
      <c r="I30" s="27" t="str">
        <f t="shared" si="16"/>
        <v xml:space="preserve">  </v>
      </c>
      <c r="J30" s="27" t="str">
        <f t="shared" si="16"/>
        <v xml:space="preserve">  </v>
      </c>
      <c r="K30" s="27" t="str">
        <f t="shared" si="16"/>
        <v xml:space="preserve">  </v>
      </c>
      <c r="L30" s="27" t="str">
        <f t="shared" si="16"/>
        <v xml:space="preserve">  </v>
      </c>
      <c r="M30" s="27" t="str">
        <f t="shared" si="16"/>
        <v xml:space="preserve">  </v>
      </c>
      <c r="N30" s="27" t="str">
        <f t="shared" si="16"/>
        <v xml:space="preserve">  </v>
      </c>
      <c r="O30" s="27" t="str">
        <f t="shared" si="16"/>
        <v xml:space="preserve">  </v>
      </c>
      <c r="P30" s="27" t="str">
        <f t="shared" si="16"/>
        <v xml:space="preserve">  </v>
      </c>
      <c r="Q30" s="27" t="str">
        <f t="shared" si="16"/>
        <v xml:space="preserve">  </v>
      </c>
      <c r="R30" s="96" t="str">
        <f t="shared" si="16"/>
        <v xml:space="preserve">  </v>
      </c>
    </row>
    <row r="31" spans="1:18" ht="15.75" customHeight="1" thickBot="1" x14ac:dyDescent="0.3">
      <c r="A31" s="456" t="s">
        <v>379</v>
      </c>
      <c r="B31" s="105" t="s">
        <v>274</v>
      </c>
      <c r="C31" s="314"/>
      <c r="D31" s="220">
        <f>C31</f>
        <v>0</v>
      </c>
      <c r="E31" s="221">
        <f t="shared" ref="E31:R31" si="17">D31</f>
        <v>0</v>
      </c>
      <c r="F31" s="221">
        <f t="shared" si="17"/>
        <v>0</v>
      </c>
      <c r="G31" s="221">
        <f t="shared" si="17"/>
        <v>0</v>
      </c>
      <c r="H31" s="221">
        <f t="shared" si="17"/>
        <v>0</v>
      </c>
      <c r="I31" s="221">
        <f t="shared" si="17"/>
        <v>0</v>
      </c>
      <c r="J31" s="221">
        <f t="shared" si="17"/>
        <v>0</v>
      </c>
      <c r="K31" s="221">
        <f t="shared" si="17"/>
        <v>0</v>
      </c>
      <c r="L31" s="221">
        <f t="shared" si="17"/>
        <v>0</v>
      </c>
      <c r="M31" s="221">
        <f t="shared" si="17"/>
        <v>0</v>
      </c>
      <c r="N31" s="221">
        <f t="shared" si="17"/>
        <v>0</v>
      </c>
      <c r="O31" s="221">
        <f t="shared" si="17"/>
        <v>0</v>
      </c>
      <c r="P31" s="221">
        <f t="shared" si="17"/>
        <v>0</v>
      </c>
      <c r="Q31" s="221">
        <f t="shared" si="17"/>
        <v>0</v>
      </c>
      <c r="R31" s="140">
        <f t="shared" si="17"/>
        <v>0</v>
      </c>
    </row>
    <row r="32" spans="1:18" ht="16.5" thickTop="1" x14ac:dyDescent="0.25">
      <c r="A32" s="88" t="s">
        <v>380</v>
      </c>
      <c r="B32" s="159"/>
      <c r="D32" s="473" t="str">
        <f>IFERROR(D30-D31,"  ")</f>
        <v xml:space="preserve">  </v>
      </c>
      <c r="E32" s="30" t="str">
        <f t="shared" ref="E32:R32" si="18">IFERROR(E30-E31,"  ")</f>
        <v xml:space="preserve">  </v>
      </c>
      <c r="F32" s="30" t="str">
        <f t="shared" si="18"/>
        <v xml:space="preserve">  </v>
      </c>
      <c r="G32" s="30" t="str">
        <f t="shared" si="18"/>
        <v xml:space="preserve">  </v>
      </c>
      <c r="H32" s="30" t="str">
        <f t="shared" si="18"/>
        <v xml:space="preserve">  </v>
      </c>
      <c r="I32" s="30" t="str">
        <f t="shared" si="18"/>
        <v xml:space="preserve">  </v>
      </c>
      <c r="J32" s="30" t="str">
        <f t="shared" si="18"/>
        <v xml:space="preserve">  </v>
      </c>
      <c r="K32" s="30" t="str">
        <f t="shared" si="18"/>
        <v xml:space="preserve">  </v>
      </c>
      <c r="L32" s="30" t="str">
        <f t="shared" si="18"/>
        <v xml:space="preserve">  </v>
      </c>
      <c r="M32" s="30" t="str">
        <f t="shared" si="18"/>
        <v xml:space="preserve">  </v>
      </c>
      <c r="N32" s="30" t="str">
        <f t="shared" si="18"/>
        <v xml:space="preserve">  </v>
      </c>
      <c r="O32" s="30" t="str">
        <f t="shared" si="18"/>
        <v xml:space="preserve">  </v>
      </c>
      <c r="P32" s="30" t="str">
        <f t="shared" si="18"/>
        <v xml:space="preserve">  </v>
      </c>
      <c r="Q32" s="30" t="str">
        <f t="shared" si="18"/>
        <v xml:space="preserve">  </v>
      </c>
      <c r="R32" s="474" t="str">
        <f t="shared" si="18"/>
        <v xml:space="preserve">  </v>
      </c>
    </row>
    <row r="33" spans="1:18" x14ac:dyDescent="0.25">
      <c r="A33" s="456"/>
      <c r="B33" s="105"/>
      <c r="C33" s="173"/>
      <c r="D33" s="49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91"/>
    </row>
    <row r="34" spans="1:18" x14ac:dyDescent="0.25">
      <c r="A34" s="458" t="s">
        <v>425</v>
      </c>
      <c r="B34" s="105" t="s">
        <v>418</v>
      </c>
      <c r="C34" s="394"/>
      <c r="D34" s="442"/>
      <c r="E34" s="444">
        <f>D34*(1+$C$34)</f>
        <v>0</v>
      </c>
      <c r="F34" s="444">
        <f>E34*(1+$C$34)</f>
        <v>0</v>
      </c>
      <c r="G34" s="444">
        <f t="shared" ref="G34:R34" si="19">F34*(1+$C$34)</f>
        <v>0</v>
      </c>
      <c r="H34" s="444">
        <f t="shared" si="19"/>
        <v>0</v>
      </c>
      <c r="I34" s="444">
        <f t="shared" si="19"/>
        <v>0</v>
      </c>
      <c r="J34" s="444">
        <f t="shared" si="19"/>
        <v>0</v>
      </c>
      <c r="K34" s="444">
        <f t="shared" si="19"/>
        <v>0</v>
      </c>
      <c r="L34" s="444">
        <f t="shared" si="19"/>
        <v>0</v>
      </c>
      <c r="M34" s="444">
        <f t="shared" si="19"/>
        <v>0</v>
      </c>
      <c r="N34" s="444">
        <f t="shared" si="19"/>
        <v>0</v>
      </c>
      <c r="O34" s="444">
        <f t="shared" si="19"/>
        <v>0</v>
      </c>
      <c r="P34" s="444">
        <f t="shared" si="19"/>
        <v>0</v>
      </c>
      <c r="Q34" s="444">
        <f t="shared" si="19"/>
        <v>0</v>
      </c>
      <c r="R34" s="445">
        <f t="shared" si="19"/>
        <v>0</v>
      </c>
    </row>
    <row r="35" spans="1:18" x14ac:dyDescent="0.25">
      <c r="A35" s="458" t="s">
        <v>426</v>
      </c>
      <c r="B35" s="105" t="s">
        <v>418</v>
      </c>
      <c r="C35" s="395"/>
      <c r="D35" s="443"/>
      <c r="E35" s="446">
        <f>D35*(1+$C$35)</f>
        <v>0</v>
      </c>
      <c r="F35" s="446">
        <f t="shared" ref="F35:R35" si="20">E35*(1+$C$35)</f>
        <v>0</v>
      </c>
      <c r="G35" s="446">
        <f t="shared" si="20"/>
        <v>0</v>
      </c>
      <c r="H35" s="446">
        <f t="shared" si="20"/>
        <v>0</v>
      </c>
      <c r="I35" s="446">
        <f t="shared" si="20"/>
        <v>0</v>
      </c>
      <c r="J35" s="446">
        <f t="shared" si="20"/>
        <v>0</v>
      </c>
      <c r="K35" s="446">
        <f t="shared" si="20"/>
        <v>0</v>
      </c>
      <c r="L35" s="446">
        <f t="shared" si="20"/>
        <v>0</v>
      </c>
      <c r="M35" s="446">
        <f t="shared" si="20"/>
        <v>0</v>
      </c>
      <c r="N35" s="446">
        <f t="shared" si="20"/>
        <v>0</v>
      </c>
      <c r="O35" s="446">
        <f t="shared" si="20"/>
        <v>0</v>
      </c>
      <c r="P35" s="446">
        <f t="shared" si="20"/>
        <v>0</v>
      </c>
      <c r="Q35" s="446">
        <f t="shared" si="20"/>
        <v>0</v>
      </c>
      <c r="R35" s="447">
        <f t="shared" si="20"/>
        <v>0</v>
      </c>
    </row>
    <row r="36" spans="1:18" x14ac:dyDescent="0.25">
      <c r="A36" s="456" t="s">
        <v>322</v>
      </c>
      <c r="B36" s="105" t="s">
        <v>358</v>
      </c>
      <c r="C36" s="48">
        <f>SUM(D36:R36)</f>
        <v>0</v>
      </c>
      <c r="D36" s="391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3"/>
    </row>
    <row r="37" spans="1:18" x14ac:dyDescent="0.25">
      <c r="A37" s="135"/>
      <c r="B37" s="105"/>
      <c r="C37" s="173"/>
      <c r="D37" s="49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91"/>
    </row>
    <row r="38" spans="1:18" x14ac:dyDescent="0.25">
      <c r="A38" s="88" t="s">
        <v>347</v>
      </c>
      <c r="B38" s="106"/>
      <c r="C38" s="173"/>
      <c r="D38" s="223" t="str">
        <f>IFERROR(D32-D34-D35-D36,"  ")</f>
        <v xml:space="preserve">  </v>
      </c>
      <c r="E38" s="163" t="str">
        <f t="shared" ref="E38:R38" si="21">IFERROR(E32-E34-E35-E36,"  ")</f>
        <v xml:space="preserve">  </v>
      </c>
      <c r="F38" s="163" t="str">
        <f>IFERROR(F32-F34-F35-F36,"  ")</f>
        <v xml:space="preserve">  </v>
      </c>
      <c r="G38" s="163" t="str">
        <f t="shared" si="21"/>
        <v xml:space="preserve">  </v>
      </c>
      <c r="H38" s="163" t="str">
        <f t="shared" si="21"/>
        <v xml:space="preserve">  </v>
      </c>
      <c r="I38" s="163" t="str">
        <f t="shared" si="21"/>
        <v xml:space="preserve">  </v>
      </c>
      <c r="J38" s="163" t="str">
        <f t="shared" si="21"/>
        <v xml:space="preserve">  </v>
      </c>
      <c r="K38" s="163" t="str">
        <f t="shared" si="21"/>
        <v xml:space="preserve">  </v>
      </c>
      <c r="L38" s="163" t="str">
        <f t="shared" si="21"/>
        <v xml:space="preserve">  </v>
      </c>
      <c r="M38" s="163" t="str">
        <f t="shared" si="21"/>
        <v xml:space="preserve">  </v>
      </c>
      <c r="N38" s="163" t="str">
        <f t="shared" si="21"/>
        <v xml:space="preserve">  </v>
      </c>
      <c r="O38" s="163" t="str">
        <f t="shared" si="21"/>
        <v xml:space="preserve">  </v>
      </c>
      <c r="P38" s="163" t="str">
        <f t="shared" si="21"/>
        <v xml:space="preserve">  </v>
      </c>
      <c r="Q38" s="163" t="str">
        <f t="shared" si="21"/>
        <v xml:space="preserve">  </v>
      </c>
      <c r="R38" s="475" t="str">
        <f t="shared" si="21"/>
        <v xml:space="preserve">  </v>
      </c>
    </row>
    <row r="39" spans="1:18" x14ac:dyDescent="0.25">
      <c r="A39" s="135"/>
      <c r="B39" s="105"/>
      <c r="C39" s="173"/>
      <c r="D39" s="49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91"/>
    </row>
    <row r="40" spans="1:18" x14ac:dyDescent="0.25">
      <c r="A40" s="135" t="s">
        <v>348</v>
      </c>
      <c r="B40" s="105"/>
      <c r="D40" s="49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91"/>
    </row>
    <row r="41" spans="1:18" x14ac:dyDescent="0.25">
      <c r="A41" s="459" t="s">
        <v>427</v>
      </c>
      <c r="B41" s="22" t="s">
        <v>350</v>
      </c>
      <c r="C41" s="351"/>
      <c r="D41" s="49">
        <f>C41</f>
        <v>0</v>
      </c>
      <c r="E41" s="48">
        <f>D44</f>
        <v>0</v>
      </c>
      <c r="F41" s="48">
        <f t="shared" ref="F41:R41" si="22">E44</f>
        <v>0</v>
      </c>
      <c r="G41" s="48">
        <f t="shared" si="22"/>
        <v>0</v>
      </c>
      <c r="H41" s="48">
        <f t="shared" si="22"/>
        <v>0</v>
      </c>
      <c r="I41" s="48">
        <f t="shared" si="22"/>
        <v>0</v>
      </c>
      <c r="J41" s="48">
        <f t="shared" si="22"/>
        <v>0</v>
      </c>
      <c r="K41" s="48">
        <f t="shared" si="22"/>
        <v>0</v>
      </c>
      <c r="L41" s="48">
        <f t="shared" si="22"/>
        <v>0</v>
      </c>
      <c r="M41" s="48">
        <f t="shared" si="22"/>
        <v>0</v>
      </c>
      <c r="N41" s="48">
        <f t="shared" si="22"/>
        <v>0</v>
      </c>
      <c r="O41" s="48">
        <f t="shared" si="22"/>
        <v>0</v>
      </c>
      <c r="P41" s="48">
        <f t="shared" si="22"/>
        <v>0</v>
      </c>
      <c r="Q41" s="48">
        <f t="shared" si="22"/>
        <v>0</v>
      </c>
      <c r="R41" s="91">
        <f t="shared" si="22"/>
        <v>0</v>
      </c>
    </row>
    <row r="42" spans="1:18" x14ac:dyDescent="0.25">
      <c r="A42" s="456"/>
      <c r="B42" s="22" t="s">
        <v>351</v>
      </c>
      <c r="C42" s="487"/>
      <c r="D42" s="49">
        <f>$C$42*$D$41</f>
        <v>0</v>
      </c>
      <c r="E42" s="48">
        <f>$C$42*$D$41</f>
        <v>0</v>
      </c>
      <c r="F42" s="48">
        <f>$C$42*$D$41</f>
        <v>0</v>
      </c>
      <c r="G42" s="48">
        <f t="shared" ref="G42:R42" si="23">$C$42*$D$41</f>
        <v>0</v>
      </c>
      <c r="H42" s="48">
        <f t="shared" si="23"/>
        <v>0</v>
      </c>
      <c r="I42" s="48">
        <f t="shared" si="23"/>
        <v>0</v>
      </c>
      <c r="J42" s="48">
        <f t="shared" si="23"/>
        <v>0</v>
      </c>
      <c r="K42" s="48">
        <f t="shared" si="23"/>
        <v>0</v>
      </c>
      <c r="L42" s="48">
        <f t="shared" si="23"/>
        <v>0</v>
      </c>
      <c r="M42" s="48">
        <f t="shared" si="23"/>
        <v>0</v>
      </c>
      <c r="N42" s="48">
        <f t="shared" si="23"/>
        <v>0</v>
      </c>
      <c r="O42" s="48">
        <f t="shared" si="23"/>
        <v>0</v>
      </c>
      <c r="P42" s="48">
        <f t="shared" si="23"/>
        <v>0</v>
      </c>
      <c r="Q42" s="48">
        <f t="shared" si="23"/>
        <v>0</v>
      </c>
      <c r="R42" s="91">
        <f t="shared" si="23"/>
        <v>0</v>
      </c>
    </row>
    <row r="43" spans="1:18" x14ac:dyDescent="0.25">
      <c r="A43" s="456"/>
      <c r="B43" s="105" t="s">
        <v>352</v>
      </c>
      <c r="C43" s="476"/>
      <c r="D43" s="52" t="str">
        <f>IFERROR(-$C$43*D38,"  ")</f>
        <v xml:space="preserve">  </v>
      </c>
      <c r="E43" s="136" t="str">
        <f t="shared" ref="E43:R43" si="24">IFERROR(-$C$43*E38,"  ")</f>
        <v xml:space="preserve">  </v>
      </c>
      <c r="F43" s="136" t="str">
        <f>IFERROR(-$C$43*F38,"  ")</f>
        <v xml:space="preserve">  </v>
      </c>
      <c r="G43" s="136" t="str">
        <f>IFERROR(-$C$43*G38,"  ")</f>
        <v xml:space="preserve">  </v>
      </c>
      <c r="H43" s="136" t="str">
        <f t="shared" si="24"/>
        <v xml:space="preserve">  </v>
      </c>
      <c r="I43" s="136" t="str">
        <f t="shared" si="24"/>
        <v xml:space="preserve">  </v>
      </c>
      <c r="J43" s="136" t="str">
        <f t="shared" si="24"/>
        <v xml:space="preserve">  </v>
      </c>
      <c r="K43" s="136" t="str">
        <f t="shared" si="24"/>
        <v xml:space="preserve">  </v>
      </c>
      <c r="L43" s="136" t="str">
        <f t="shared" si="24"/>
        <v xml:space="preserve">  </v>
      </c>
      <c r="M43" s="136" t="str">
        <f>IFERROR(-$C$43*M38,"  ")</f>
        <v xml:space="preserve">  </v>
      </c>
      <c r="N43" s="136" t="str">
        <f t="shared" si="24"/>
        <v xml:space="preserve">  </v>
      </c>
      <c r="O43" s="136" t="str">
        <f t="shared" si="24"/>
        <v xml:space="preserve">  </v>
      </c>
      <c r="P43" s="136" t="str">
        <f t="shared" si="24"/>
        <v xml:space="preserve">  </v>
      </c>
      <c r="Q43" s="136" t="str">
        <f t="shared" si="24"/>
        <v xml:space="preserve">  </v>
      </c>
      <c r="R43" s="137" t="str">
        <f t="shared" si="24"/>
        <v xml:space="preserve">  </v>
      </c>
    </row>
    <row r="44" spans="1:18" x14ac:dyDescent="0.25">
      <c r="A44" s="456" t="s">
        <v>349</v>
      </c>
      <c r="B44" s="105"/>
      <c r="D44" s="50">
        <f>SUM(D41:D43)</f>
        <v>0</v>
      </c>
      <c r="E44" s="27">
        <f>SUM(E41:E43)</f>
        <v>0</v>
      </c>
      <c r="F44" s="27">
        <f t="shared" ref="F44:R44" si="25">SUM(F41:F43)</f>
        <v>0</v>
      </c>
      <c r="G44" s="27">
        <f t="shared" si="25"/>
        <v>0</v>
      </c>
      <c r="H44" s="27">
        <f t="shared" si="25"/>
        <v>0</v>
      </c>
      <c r="I44" s="27">
        <f t="shared" si="25"/>
        <v>0</v>
      </c>
      <c r="J44" s="27">
        <f t="shared" si="25"/>
        <v>0</v>
      </c>
      <c r="K44" s="27">
        <f t="shared" si="25"/>
        <v>0</v>
      </c>
      <c r="L44" s="27">
        <f t="shared" si="25"/>
        <v>0</v>
      </c>
      <c r="M44" s="27">
        <f t="shared" si="25"/>
        <v>0</v>
      </c>
      <c r="N44" s="27">
        <f t="shared" si="25"/>
        <v>0</v>
      </c>
      <c r="O44" s="27">
        <f t="shared" si="25"/>
        <v>0</v>
      </c>
      <c r="P44" s="27">
        <f t="shared" si="25"/>
        <v>0</v>
      </c>
      <c r="Q44" s="27">
        <f t="shared" si="25"/>
        <v>0</v>
      </c>
      <c r="R44" s="96">
        <f t="shared" si="25"/>
        <v>0</v>
      </c>
    </row>
    <row r="45" spans="1:18" x14ac:dyDescent="0.25">
      <c r="A45" s="456"/>
      <c r="B45" s="105"/>
      <c r="D45" s="50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96"/>
    </row>
    <row r="46" spans="1:18" x14ac:dyDescent="0.25">
      <c r="A46" s="459" t="s">
        <v>427</v>
      </c>
      <c r="B46" s="22" t="s">
        <v>350</v>
      </c>
      <c r="C46" s="351"/>
      <c r="D46" s="49">
        <f>C46</f>
        <v>0</v>
      </c>
      <c r="E46" s="48">
        <f>IFERROR(D49,"  ")</f>
        <v>0</v>
      </c>
      <c r="F46" s="48">
        <f t="shared" ref="F46:R46" si="26">IFERROR(E49,"  ")</f>
        <v>0</v>
      </c>
      <c r="G46" s="48">
        <f t="shared" si="26"/>
        <v>0</v>
      </c>
      <c r="H46" s="48">
        <f>IFERROR(G49,"  ")</f>
        <v>0</v>
      </c>
      <c r="I46" s="48">
        <f>IFERROR(H49,"  ")</f>
        <v>0</v>
      </c>
      <c r="J46" s="48">
        <f t="shared" si="26"/>
        <v>0</v>
      </c>
      <c r="K46" s="48">
        <f t="shared" si="26"/>
        <v>0</v>
      </c>
      <c r="L46" s="48">
        <f t="shared" si="26"/>
        <v>0</v>
      </c>
      <c r="M46" s="48">
        <f t="shared" si="26"/>
        <v>0</v>
      </c>
      <c r="N46" s="48">
        <f t="shared" si="26"/>
        <v>0</v>
      </c>
      <c r="O46" s="48">
        <f t="shared" si="26"/>
        <v>0</v>
      </c>
      <c r="P46" s="48">
        <f t="shared" si="26"/>
        <v>0</v>
      </c>
      <c r="Q46" s="48">
        <f t="shared" si="26"/>
        <v>0</v>
      </c>
      <c r="R46" s="91">
        <f t="shared" si="26"/>
        <v>0</v>
      </c>
    </row>
    <row r="47" spans="1:18" x14ac:dyDescent="0.25">
      <c r="A47" s="456"/>
      <c r="B47" s="22" t="s">
        <v>351</v>
      </c>
      <c r="C47" s="487"/>
      <c r="D47" s="49">
        <f>$C$47*$D$46</f>
        <v>0</v>
      </c>
      <c r="E47" s="48">
        <f t="shared" ref="E47:R47" si="27">$C$47*$D$46</f>
        <v>0</v>
      </c>
      <c r="F47" s="48">
        <f>$C$47*$D$46</f>
        <v>0</v>
      </c>
      <c r="G47" s="48">
        <f t="shared" si="27"/>
        <v>0</v>
      </c>
      <c r="H47" s="48">
        <f t="shared" si="27"/>
        <v>0</v>
      </c>
      <c r="I47" s="48">
        <f t="shared" si="27"/>
        <v>0</v>
      </c>
      <c r="J47" s="48">
        <f t="shared" si="27"/>
        <v>0</v>
      </c>
      <c r="K47" s="48">
        <f t="shared" si="27"/>
        <v>0</v>
      </c>
      <c r="L47" s="48">
        <f t="shared" si="27"/>
        <v>0</v>
      </c>
      <c r="M47" s="48">
        <f>$C$47*$D$46</f>
        <v>0</v>
      </c>
      <c r="N47" s="48">
        <f t="shared" si="27"/>
        <v>0</v>
      </c>
      <c r="O47" s="48">
        <f t="shared" si="27"/>
        <v>0</v>
      </c>
      <c r="P47" s="48">
        <f t="shared" si="27"/>
        <v>0</v>
      </c>
      <c r="Q47" s="48">
        <f t="shared" si="27"/>
        <v>0</v>
      </c>
      <c r="R47" s="91">
        <f t="shared" si="27"/>
        <v>0</v>
      </c>
    </row>
    <row r="48" spans="1:18" x14ac:dyDescent="0.25">
      <c r="A48" s="456"/>
      <c r="B48" s="105" t="s">
        <v>352</v>
      </c>
      <c r="C48" s="476"/>
      <c r="D48" s="52" t="str">
        <f>IFERROR(-$C$48*D38,"  ")</f>
        <v xml:space="preserve">  </v>
      </c>
      <c r="E48" s="136" t="str">
        <f>IFERROR(-$C$48*E38,"  ")</f>
        <v xml:space="preserve">  </v>
      </c>
      <c r="F48" s="136" t="str">
        <f>IFERROR(-$C$48*F38,"  ")</f>
        <v xml:space="preserve">  </v>
      </c>
      <c r="G48" s="136" t="str">
        <f t="shared" ref="G48:R48" si="28">IFERROR(-$C$48*G38,"  ")</f>
        <v xml:space="preserve">  </v>
      </c>
      <c r="H48" s="136" t="str">
        <f t="shared" si="28"/>
        <v xml:space="preserve">  </v>
      </c>
      <c r="I48" s="136" t="str">
        <f t="shared" si="28"/>
        <v xml:space="preserve">  </v>
      </c>
      <c r="J48" s="136" t="str">
        <f t="shared" si="28"/>
        <v xml:space="preserve">  </v>
      </c>
      <c r="K48" s="136" t="str">
        <f t="shared" si="28"/>
        <v xml:space="preserve">  </v>
      </c>
      <c r="L48" s="136" t="str">
        <f t="shared" si="28"/>
        <v xml:space="preserve">  </v>
      </c>
      <c r="M48" s="136" t="str">
        <f t="shared" si="28"/>
        <v xml:space="preserve">  </v>
      </c>
      <c r="N48" s="136" t="str">
        <f t="shared" si="28"/>
        <v xml:space="preserve">  </v>
      </c>
      <c r="O48" s="136" t="str">
        <f t="shared" si="28"/>
        <v xml:space="preserve">  </v>
      </c>
      <c r="P48" s="136" t="str">
        <f t="shared" si="28"/>
        <v xml:space="preserve">  </v>
      </c>
      <c r="Q48" s="136" t="str">
        <f t="shared" si="28"/>
        <v xml:space="preserve">  </v>
      </c>
      <c r="R48" s="137" t="str">
        <f t="shared" si="28"/>
        <v xml:space="preserve">  </v>
      </c>
    </row>
    <row r="49" spans="1:18" x14ac:dyDescent="0.25">
      <c r="A49" s="430" t="s">
        <v>349</v>
      </c>
      <c r="B49" s="105"/>
      <c r="D49" s="50">
        <f>SUM(D46:D48)</f>
        <v>0</v>
      </c>
      <c r="E49" s="27">
        <f t="shared" ref="E49:R49" si="29">SUM(E46:E48)</f>
        <v>0</v>
      </c>
      <c r="F49" s="27">
        <f t="shared" si="29"/>
        <v>0</v>
      </c>
      <c r="G49" s="27">
        <f t="shared" si="29"/>
        <v>0</v>
      </c>
      <c r="H49" s="27">
        <f t="shared" si="29"/>
        <v>0</v>
      </c>
      <c r="I49" s="27">
        <f t="shared" si="29"/>
        <v>0</v>
      </c>
      <c r="J49" s="27">
        <f t="shared" si="29"/>
        <v>0</v>
      </c>
      <c r="K49" s="27">
        <f t="shared" si="29"/>
        <v>0</v>
      </c>
      <c r="L49" s="27">
        <f t="shared" si="29"/>
        <v>0</v>
      </c>
      <c r="M49" s="27">
        <f t="shared" si="29"/>
        <v>0</v>
      </c>
      <c r="N49" s="27">
        <f t="shared" si="29"/>
        <v>0</v>
      </c>
      <c r="O49" s="27">
        <f t="shared" si="29"/>
        <v>0</v>
      </c>
      <c r="P49" s="27">
        <f t="shared" si="29"/>
        <v>0</v>
      </c>
      <c r="Q49" s="27">
        <f t="shared" si="29"/>
        <v>0</v>
      </c>
      <c r="R49" s="96">
        <f t="shared" si="29"/>
        <v>0</v>
      </c>
    </row>
    <row r="50" spans="1:18" x14ac:dyDescent="0.25">
      <c r="A50" s="84"/>
      <c r="B50" s="105"/>
      <c r="D50" s="50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96"/>
    </row>
    <row r="51" spans="1:18" x14ac:dyDescent="0.25">
      <c r="A51" s="314" t="s">
        <v>353</v>
      </c>
      <c r="B51" s="22" t="s">
        <v>350</v>
      </c>
      <c r="C51" s="351"/>
      <c r="D51" s="49">
        <f>C51</f>
        <v>0</v>
      </c>
      <c r="E51" s="48">
        <f>IFERROR(D54,"  ")</f>
        <v>0</v>
      </c>
      <c r="F51" s="48">
        <f t="shared" ref="F51:R51" si="30">IFERROR(E54,"  ")</f>
        <v>0</v>
      </c>
      <c r="G51" s="48">
        <f t="shared" si="30"/>
        <v>0</v>
      </c>
      <c r="H51" s="48">
        <f t="shared" si="30"/>
        <v>0</v>
      </c>
      <c r="I51" s="48">
        <f t="shared" si="30"/>
        <v>0</v>
      </c>
      <c r="J51" s="48">
        <f t="shared" si="30"/>
        <v>0</v>
      </c>
      <c r="K51" s="48">
        <f t="shared" si="30"/>
        <v>0</v>
      </c>
      <c r="L51" s="48">
        <f t="shared" si="30"/>
        <v>0</v>
      </c>
      <c r="M51" s="48">
        <f t="shared" si="30"/>
        <v>0</v>
      </c>
      <c r="N51" s="48">
        <f t="shared" si="30"/>
        <v>0</v>
      </c>
      <c r="O51" s="48">
        <f t="shared" si="30"/>
        <v>0</v>
      </c>
      <c r="P51" s="48">
        <f t="shared" si="30"/>
        <v>0</v>
      </c>
      <c r="Q51" s="48">
        <f t="shared" si="30"/>
        <v>0</v>
      </c>
      <c r="R51" s="91">
        <f t="shared" si="30"/>
        <v>0</v>
      </c>
    </row>
    <row r="52" spans="1:18" x14ac:dyDescent="0.25">
      <c r="A52" s="84"/>
      <c r="B52" s="22" t="s">
        <v>351</v>
      </c>
      <c r="C52" s="487"/>
      <c r="D52" s="49">
        <f>$C$52*$D$51</f>
        <v>0</v>
      </c>
      <c r="E52" s="48">
        <f t="shared" ref="E52:R52" si="31">$C$52*$D$51</f>
        <v>0</v>
      </c>
      <c r="F52" s="48">
        <f t="shared" si="31"/>
        <v>0</v>
      </c>
      <c r="G52" s="48">
        <f t="shared" si="31"/>
        <v>0</v>
      </c>
      <c r="H52" s="48">
        <f t="shared" si="31"/>
        <v>0</v>
      </c>
      <c r="I52" s="48">
        <f t="shared" si="31"/>
        <v>0</v>
      </c>
      <c r="J52" s="48">
        <f t="shared" si="31"/>
        <v>0</v>
      </c>
      <c r="K52" s="48">
        <f t="shared" si="31"/>
        <v>0</v>
      </c>
      <c r="L52" s="48">
        <f t="shared" si="31"/>
        <v>0</v>
      </c>
      <c r="M52" s="48">
        <f t="shared" si="31"/>
        <v>0</v>
      </c>
      <c r="N52" s="48">
        <f t="shared" si="31"/>
        <v>0</v>
      </c>
      <c r="O52" s="48">
        <f t="shared" si="31"/>
        <v>0</v>
      </c>
      <c r="P52" s="48">
        <f t="shared" si="31"/>
        <v>0</v>
      </c>
      <c r="Q52" s="48">
        <f t="shared" si="31"/>
        <v>0</v>
      </c>
      <c r="R52" s="91">
        <f t="shared" si="31"/>
        <v>0</v>
      </c>
    </row>
    <row r="53" spans="1:18" x14ac:dyDescent="0.25">
      <c r="A53" s="84"/>
      <c r="B53" s="105" t="s">
        <v>352</v>
      </c>
      <c r="C53" s="476"/>
      <c r="D53" s="52" t="str">
        <f>IFERROR(-$C$53*D38,"  ")</f>
        <v xml:space="preserve">  </v>
      </c>
      <c r="E53" s="136" t="str">
        <f t="shared" ref="E53:R53" si="32">IFERROR(-$C$53*E38,"  ")</f>
        <v xml:space="preserve">  </v>
      </c>
      <c r="F53" s="136" t="str">
        <f t="shared" si="32"/>
        <v xml:space="preserve">  </v>
      </c>
      <c r="G53" s="136" t="str">
        <f t="shared" si="32"/>
        <v xml:space="preserve">  </v>
      </c>
      <c r="H53" s="136" t="str">
        <f t="shared" si="32"/>
        <v xml:space="preserve">  </v>
      </c>
      <c r="I53" s="136" t="str">
        <f t="shared" si="32"/>
        <v xml:space="preserve">  </v>
      </c>
      <c r="J53" s="136" t="str">
        <f t="shared" si="32"/>
        <v xml:space="preserve">  </v>
      </c>
      <c r="K53" s="136" t="str">
        <f t="shared" si="32"/>
        <v xml:space="preserve">  </v>
      </c>
      <c r="L53" s="136" t="str">
        <f t="shared" si="32"/>
        <v xml:space="preserve">  </v>
      </c>
      <c r="M53" s="136" t="str">
        <f t="shared" si="32"/>
        <v xml:space="preserve">  </v>
      </c>
      <c r="N53" s="136" t="str">
        <f t="shared" si="32"/>
        <v xml:space="preserve">  </v>
      </c>
      <c r="O53" s="136" t="str">
        <f t="shared" si="32"/>
        <v xml:space="preserve">  </v>
      </c>
      <c r="P53" s="136" t="str">
        <f t="shared" si="32"/>
        <v xml:space="preserve">  </v>
      </c>
      <c r="Q53" s="136" t="str">
        <f t="shared" si="32"/>
        <v xml:space="preserve">  </v>
      </c>
      <c r="R53" s="137" t="str">
        <f t="shared" si="32"/>
        <v xml:space="preserve">  </v>
      </c>
    </row>
    <row r="54" spans="1:18" x14ac:dyDescent="0.25">
      <c r="A54" s="84" t="s">
        <v>349</v>
      </c>
      <c r="B54" s="105"/>
      <c r="D54" s="50">
        <f t="shared" ref="D54:R54" si="33">SUM(D51:D53)</f>
        <v>0</v>
      </c>
      <c r="E54" s="27">
        <f t="shared" si="33"/>
        <v>0</v>
      </c>
      <c r="F54" s="27">
        <f t="shared" si="33"/>
        <v>0</v>
      </c>
      <c r="G54" s="27">
        <f t="shared" si="33"/>
        <v>0</v>
      </c>
      <c r="H54" s="27">
        <f t="shared" si="33"/>
        <v>0</v>
      </c>
      <c r="I54" s="27">
        <f t="shared" si="33"/>
        <v>0</v>
      </c>
      <c r="J54" s="27">
        <f t="shared" si="33"/>
        <v>0</v>
      </c>
      <c r="K54" s="27">
        <f t="shared" si="33"/>
        <v>0</v>
      </c>
      <c r="L54" s="27">
        <f t="shared" si="33"/>
        <v>0</v>
      </c>
      <c r="M54" s="27">
        <f t="shared" si="33"/>
        <v>0</v>
      </c>
      <c r="N54" s="27">
        <f t="shared" si="33"/>
        <v>0</v>
      </c>
      <c r="O54" s="27">
        <f t="shared" si="33"/>
        <v>0</v>
      </c>
      <c r="P54" s="27">
        <f t="shared" si="33"/>
        <v>0</v>
      </c>
      <c r="Q54" s="27">
        <f t="shared" si="33"/>
        <v>0</v>
      </c>
      <c r="R54" s="96">
        <f t="shared" si="33"/>
        <v>0</v>
      </c>
    </row>
    <row r="55" spans="1:18" x14ac:dyDescent="0.25">
      <c r="A55" s="84"/>
      <c r="B55" s="105"/>
      <c r="D55" s="5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96"/>
    </row>
    <row r="56" spans="1:18" x14ac:dyDescent="0.25">
      <c r="A56" s="314" t="s">
        <v>354</v>
      </c>
      <c r="B56" s="22" t="s">
        <v>350</v>
      </c>
      <c r="C56" s="351"/>
      <c r="D56" s="49">
        <f>C56</f>
        <v>0</v>
      </c>
      <c r="E56" s="48">
        <f>IFERROR(D59,"  ")</f>
        <v>0</v>
      </c>
      <c r="F56" s="48">
        <f t="shared" ref="F56:R56" si="34">IFERROR(E59,"  ")</f>
        <v>0</v>
      </c>
      <c r="G56" s="48">
        <f t="shared" si="34"/>
        <v>0</v>
      </c>
      <c r="H56" s="48">
        <f t="shared" si="34"/>
        <v>0</v>
      </c>
      <c r="I56" s="48">
        <f t="shared" si="34"/>
        <v>0</v>
      </c>
      <c r="J56" s="48">
        <f t="shared" si="34"/>
        <v>0</v>
      </c>
      <c r="K56" s="48">
        <f t="shared" si="34"/>
        <v>0</v>
      </c>
      <c r="L56" s="48">
        <f t="shared" si="34"/>
        <v>0</v>
      </c>
      <c r="M56" s="48">
        <f t="shared" si="34"/>
        <v>0</v>
      </c>
      <c r="N56" s="48">
        <f t="shared" si="34"/>
        <v>0</v>
      </c>
      <c r="O56" s="48">
        <f t="shared" si="34"/>
        <v>0</v>
      </c>
      <c r="P56" s="48">
        <f t="shared" si="34"/>
        <v>0</v>
      </c>
      <c r="Q56" s="48">
        <f t="shared" si="34"/>
        <v>0</v>
      </c>
      <c r="R56" s="91">
        <f t="shared" si="34"/>
        <v>0</v>
      </c>
    </row>
    <row r="57" spans="1:18" x14ac:dyDescent="0.25">
      <c r="A57" s="84"/>
      <c r="B57" s="22" t="s">
        <v>351</v>
      </c>
      <c r="C57" s="487"/>
      <c r="D57" s="49">
        <f>$C$57*$D$56</f>
        <v>0</v>
      </c>
      <c r="E57" s="48">
        <f t="shared" ref="E57:R57" si="35">$C$57*$D$56</f>
        <v>0</v>
      </c>
      <c r="F57" s="48">
        <f t="shared" si="35"/>
        <v>0</v>
      </c>
      <c r="G57" s="48">
        <f t="shared" si="35"/>
        <v>0</v>
      </c>
      <c r="H57" s="48">
        <f t="shared" si="35"/>
        <v>0</v>
      </c>
      <c r="I57" s="48">
        <f t="shared" si="35"/>
        <v>0</v>
      </c>
      <c r="J57" s="48">
        <f t="shared" si="35"/>
        <v>0</v>
      </c>
      <c r="K57" s="48">
        <f t="shared" si="35"/>
        <v>0</v>
      </c>
      <c r="L57" s="48">
        <f t="shared" si="35"/>
        <v>0</v>
      </c>
      <c r="M57" s="48">
        <f t="shared" si="35"/>
        <v>0</v>
      </c>
      <c r="N57" s="48">
        <f t="shared" si="35"/>
        <v>0</v>
      </c>
      <c r="O57" s="48">
        <f t="shared" si="35"/>
        <v>0</v>
      </c>
      <c r="P57" s="48">
        <f t="shared" si="35"/>
        <v>0</v>
      </c>
      <c r="Q57" s="48">
        <f t="shared" si="35"/>
        <v>0</v>
      </c>
      <c r="R57" s="91">
        <f t="shared" si="35"/>
        <v>0</v>
      </c>
    </row>
    <row r="58" spans="1:18" x14ac:dyDescent="0.25">
      <c r="A58" s="84"/>
      <c r="B58" s="105" t="s">
        <v>352</v>
      </c>
      <c r="C58" s="358"/>
      <c r="D58" s="52" t="str">
        <f>IFERROR(-$C$58*D38,"  ")</f>
        <v xml:space="preserve">  </v>
      </c>
      <c r="E58" s="136" t="str">
        <f>IFERROR(-$C$58*E38,"  ")</f>
        <v xml:space="preserve">  </v>
      </c>
      <c r="F58" s="136" t="str">
        <f>IFERROR(-$C$58*F38,"  ")</f>
        <v xml:space="preserve">  </v>
      </c>
      <c r="G58" s="136" t="str">
        <f t="shared" ref="G58:R58" si="36">IFERROR(-$C$58*G38,"  ")</f>
        <v xml:space="preserve">  </v>
      </c>
      <c r="H58" s="136" t="str">
        <f t="shared" si="36"/>
        <v xml:space="preserve">  </v>
      </c>
      <c r="I58" s="136" t="str">
        <f t="shared" si="36"/>
        <v xml:space="preserve">  </v>
      </c>
      <c r="J58" s="136" t="str">
        <f t="shared" si="36"/>
        <v xml:space="preserve">  </v>
      </c>
      <c r="K58" s="136" t="str">
        <f t="shared" si="36"/>
        <v xml:space="preserve">  </v>
      </c>
      <c r="L58" s="136" t="str">
        <f t="shared" si="36"/>
        <v xml:space="preserve">  </v>
      </c>
      <c r="M58" s="136" t="str">
        <f t="shared" si="36"/>
        <v xml:space="preserve">  </v>
      </c>
      <c r="N58" s="136" t="str">
        <f t="shared" si="36"/>
        <v xml:space="preserve">  </v>
      </c>
      <c r="O58" s="136" t="str">
        <f t="shared" si="36"/>
        <v xml:space="preserve">  </v>
      </c>
      <c r="P58" s="136" t="str">
        <f t="shared" si="36"/>
        <v xml:space="preserve">  </v>
      </c>
      <c r="Q58" s="136" t="str">
        <f t="shared" si="36"/>
        <v xml:space="preserve">  </v>
      </c>
      <c r="R58" s="137" t="str">
        <f t="shared" si="36"/>
        <v xml:space="preserve">  </v>
      </c>
    </row>
    <row r="59" spans="1:18" x14ac:dyDescent="0.25">
      <c r="A59" s="84" t="s">
        <v>349</v>
      </c>
      <c r="B59" s="105"/>
      <c r="D59" s="50">
        <f t="shared" ref="D59:R59" si="37">SUM(D56:D58)</f>
        <v>0</v>
      </c>
      <c r="E59" s="27">
        <f t="shared" si="37"/>
        <v>0</v>
      </c>
      <c r="F59" s="27">
        <f t="shared" si="37"/>
        <v>0</v>
      </c>
      <c r="G59" s="27">
        <f t="shared" si="37"/>
        <v>0</v>
      </c>
      <c r="H59" s="27">
        <f t="shared" si="37"/>
        <v>0</v>
      </c>
      <c r="I59" s="27">
        <f t="shared" si="37"/>
        <v>0</v>
      </c>
      <c r="J59" s="27">
        <f t="shared" si="37"/>
        <v>0</v>
      </c>
      <c r="K59" s="27">
        <f t="shared" si="37"/>
        <v>0</v>
      </c>
      <c r="L59" s="27">
        <f t="shared" si="37"/>
        <v>0</v>
      </c>
      <c r="M59" s="27">
        <f t="shared" si="37"/>
        <v>0</v>
      </c>
      <c r="N59" s="27">
        <f t="shared" si="37"/>
        <v>0</v>
      </c>
      <c r="O59" s="27">
        <f t="shared" si="37"/>
        <v>0</v>
      </c>
      <c r="P59" s="27">
        <f t="shared" si="37"/>
        <v>0</v>
      </c>
      <c r="Q59" s="27">
        <f t="shared" si="37"/>
        <v>0</v>
      </c>
      <c r="R59" s="96">
        <f t="shared" si="37"/>
        <v>0</v>
      </c>
    </row>
    <row r="60" spans="1:18" x14ac:dyDescent="0.25">
      <c r="A60" s="84"/>
      <c r="B60" s="105"/>
      <c r="D60" s="50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96"/>
    </row>
    <row r="61" spans="1:18" x14ac:dyDescent="0.25">
      <c r="A61" s="314" t="s">
        <v>355</v>
      </c>
      <c r="B61" s="22" t="s">
        <v>350</v>
      </c>
      <c r="C61" s="351"/>
      <c r="D61" s="49">
        <f>C61</f>
        <v>0</v>
      </c>
      <c r="E61" s="48">
        <f>IFERROR(D64,"  ")</f>
        <v>0</v>
      </c>
      <c r="F61" s="48">
        <f t="shared" ref="F61:R61" si="38">IFERROR(E64,"  ")</f>
        <v>0</v>
      </c>
      <c r="G61" s="48">
        <f t="shared" si="38"/>
        <v>0</v>
      </c>
      <c r="H61" s="48">
        <f t="shared" si="38"/>
        <v>0</v>
      </c>
      <c r="I61" s="48">
        <f t="shared" si="38"/>
        <v>0</v>
      </c>
      <c r="J61" s="48">
        <f t="shared" si="38"/>
        <v>0</v>
      </c>
      <c r="K61" s="48">
        <f t="shared" si="38"/>
        <v>0</v>
      </c>
      <c r="L61" s="48">
        <f t="shared" si="38"/>
        <v>0</v>
      </c>
      <c r="M61" s="48">
        <f t="shared" si="38"/>
        <v>0</v>
      </c>
      <c r="N61" s="48">
        <f t="shared" si="38"/>
        <v>0</v>
      </c>
      <c r="O61" s="48">
        <f t="shared" si="38"/>
        <v>0</v>
      </c>
      <c r="P61" s="48">
        <f t="shared" si="38"/>
        <v>0</v>
      </c>
      <c r="Q61" s="48">
        <f t="shared" si="38"/>
        <v>0</v>
      </c>
      <c r="R61" s="91">
        <f t="shared" si="38"/>
        <v>0</v>
      </c>
    </row>
    <row r="62" spans="1:18" x14ac:dyDescent="0.25">
      <c r="A62" s="84"/>
      <c r="B62" s="22" t="s">
        <v>351</v>
      </c>
      <c r="C62" s="487"/>
      <c r="D62" s="49">
        <f>$C$62*$D$61</f>
        <v>0</v>
      </c>
      <c r="E62" s="48">
        <f t="shared" ref="E62:R62" si="39">$C$62*$D$61</f>
        <v>0</v>
      </c>
      <c r="F62" s="48">
        <f t="shared" si="39"/>
        <v>0</v>
      </c>
      <c r="G62" s="48">
        <f t="shared" si="39"/>
        <v>0</v>
      </c>
      <c r="H62" s="48">
        <f t="shared" si="39"/>
        <v>0</v>
      </c>
      <c r="I62" s="48">
        <f t="shared" si="39"/>
        <v>0</v>
      </c>
      <c r="J62" s="48">
        <f t="shared" si="39"/>
        <v>0</v>
      </c>
      <c r="K62" s="48">
        <f t="shared" si="39"/>
        <v>0</v>
      </c>
      <c r="L62" s="48">
        <f t="shared" si="39"/>
        <v>0</v>
      </c>
      <c r="M62" s="48">
        <f t="shared" si="39"/>
        <v>0</v>
      </c>
      <c r="N62" s="48">
        <f t="shared" si="39"/>
        <v>0</v>
      </c>
      <c r="O62" s="48">
        <f t="shared" si="39"/>
        <v>0</v>
      </c>
      <c r="P62" s="48">
        <f t="shared" si="39"/>
        <v>0</v>
      </c>
      <c r="Q62" s="48">
        <f t="shared" si="39"/>
        <v>0</v>
      </c>
      <c r="R62" s="91">
        <f t="shared" si="39"/>
        <v>0</v>
      </c>
    </row>
    <row r="63" spans="1:18" x14ac:dyDescent="0.25">
      <c r="A63" s="84"/>
      <c r="B63" s="105" t="s">
        <v>352</v>
      </c>
      <c r="C63" s="476"/>
      <c r="D63" s="52" t="str">
        <f>IFERROR(-$C$63*D38,"  ")</f>
        <v xml:space="preserve">  </v>
      </c>
      <c r="E63" s="136" t="str">
        <f>IFERROR(-$C$63*E38,"  ")</f>
        <v xml:space="preserve">  </v>
      </c>
      <c r="F63" s="136" t="str">
        <f t="shared" ref="F63:R63" si="40">IFERROR(-$C$63*F38,"  ")</f>
        <v xml:space="preserve">  </v>
      </c>
      <c r="G63" s="136" t="str">
        <f t="shared" si="40"/>
        <v xml:space="preserve">  </v>
      </c>
      <c r="H63" s="136" t="str">
        <f t="shared" si="40"/>
        <v xml:space="preserve">  </v>
      </c>
      <c r="I63" s="136" t="str">
        <f t="shared" si="40"/>
        <v xml:space="preserve">  </v>
      </c>
      <c r="J63" s="136" t="str">
        <f t="shared" si="40"/>
        <v xml:space="preserve">  </v>
      </c>
      <c r="K63" s="136" t="str">
        <f t="shared" si="40"/>
        <v xml:space="preserve">  </v>
      </c>
      <c r="L63" s="136" t="str">
        <f t="shared" si="40"/>
        <v xml:space="preserve">  </v>
      </c>
      <c r="M63" s="136" t="str">
        <f t="shared" si="40"/>
        <v xml:space="preserve">  </v>
      </c>
      <c r="N63" s="136" t="str">
        <f t="shared" si="40"/>
        <v xml:space="preserve">  </v>
      </c>
      <c r="O63" s="136" t="str">
        <f t="shared" si="40"/>
        <v xml:space="preserve">  </v>
      </c>
      <c r="P63" s="136" t="str">
        <f t="shared" si="40"/>
        <v xml:space="preserve">  </v>
      </c>
      <c r="Q63" s="136" t="str">
        <f t="shared" si="40"/>
        <v xml:space="preserve">  </v>
      </c>
      <c r="R63" s="137" t="str">
        <f t="shared" si="40"/>
        <v xml:space="preserve">  </v>
      </c>
    </row>
    <row r="64" spans="1:18" x14ac:dyDescent="0.25">
      <c r="A64" s="84" t="s">
        <v>349</v>
      </c>
      <c r="B64" s="105"/>
      <c r="D64" s="50">
        <f t="shared" ref="D64:R64" si="41">SUM(D61:D63)</f>
        <v>0</v>
      </c>
      <c r="E64" s="27">
        <f t="shared" si="41"/>
        <v>0</v>
      </c>
      <c r="F64" s="27">
        <f t="shared" si="41"/>
        <v>0</v>
      </c>
      <c r="G64" s="27">
        <f t="shared" si="41"/>
        <v>0</v>
      </c>
      <c r="H64" s="27">
        <f t="shared" si="41"/>
        <v>0</v>
      </c>
      <c r="I64" s="27">
        <f t="shared" si="41"/>
        <v>0</v>
      </c>
      <c r="J64" s="27">
        <f t="shared" si="41"/>
        <v>0</v>
      </c>
      <c r="K64" s="27">
        <f t="shared" si="41"/>
        <v>0</v>
      </c>
      <c r="L64" s="27">
        <f t="shared" si="41"/>
        <v>0</v>
      </c>
      <c r="M64" s="27">
        <f t="shared" si="41"/>
        <v>0</v>
      </c>
      <c r="N64" s="27">
        <f t="shared" si="41"/>
        <v>0</v>
      </c>
      <c r="O64" s="27">
        <f t="shared" si="41"/>
        <v>0</v>
      </c>
      <c r="P64" s="27">
        <f t="shared" si="41"/>
        <v>0</v>
      </c>
      <c r="Q64" s="27">
        <f t="shared" si="41"/>
        <v>0</v>
      </c>
      <c r="R64" s="96">
        <f t="shared" si="41"/>
        <v>0</v>
      </c>
    </row>
    <row r="65" spans="1:18" x14ac:dyDescent="0.25">
      <c r="A65" s="84"/>
      <c r="B65" s="105"/>
      <c r="D65" s="50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96"/>
    </row>
    <row r="66" spans="1:18" x14ac:dyDescent="0.25">
      <c r="A66" s="135" t="s">
        <v>356</v>
      </c>
      <c r="B66" s="390"/>
      <c r="C66" s="25"/>
      <c r="D66" s="50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96"/>
    </row>
    <row r="67" spans="1:18" x14ac:dyDescent="0.25">
      <c r="A67" s="84" t="s">
        <v>275</v>
      </c>
      <c r="B67" s="105" t="s">
        <v>352</v>
      </c>
      <c r="C67" s="460">
        <v>0.5</v>
      </c>
      <c r="D67" s="27" t="str">
        <f>IFERROR($C$67*D38,"  ")</f>
        <v xml:space="preserve">  </v>
      </c>
      <c r="E67" s="27">
        <f>IFERROR($C$67*E38,0)</f>
        <v>0</v>
      </c>
      <c r="F67" s="27">
        <f t="shared" ref="F67:R67" si="42">IFERROR($C$67*F38,0)</f>
        <v>0</v>
      </c>
      <c r="G67" s="27">
        <f t="shared" si="42"/>
        <v>0</v>
      </c>
      <c r="H67" s="27">
        <f t="shared" si="42"/>
        <v>0</v>
      </c>
      <c r="I67" s="27">
        <f t="shared" si="42"/>
        <v>0</v>
      </c>
      <c r="J67" s="27">
        <f t="shared" si="42"/>
        <v>0</v>
      </c>
      <c r="K67" s="27">
        <f t="shared" si="42"/>
        <v>0</v>
      </c>
      <c r="L67" s="27">
        <f t="shared" si="42"/>
        <v>0</v>
      </c>
      <c r="M67" s="27">
        <f t="shared" si="42"/>
        <v>0</v>
      </c>
      <c r="N67" s="27">
        <f t="shared" si="42"/>
        <v>0</v>
      </c>
      <c r="O67" s="27">
        <f t="shared" si="42"/>
        <v>0</v>
      </c>
      <c r="P67" s="27">
        <f t="shared" si="42"/>
        <v>0</v>
      </c>
      <c r="Q67" s="27">
        <f t="shared" si="42"/>
        <v>0</v>
      </c>
      <c r="R67" s="96">
        <f t="shared" si="42"/>
        <v>0</v>
      </c>
    </row>
    <row r="68" spans="1:18" x14ac:dyDescent="0.25">
      <c r="A68" s="98" t="s">
        <v>276</v>
      </c>
      <c r="B68" s="31"/>
      <c r="C68" s="138" t="str">
        <f>IF(C43+C48+C53+C58+C63+C67=1,"Total: 100%","Check %'s")</f>
        <v>Check %'s</v>
      </c>
      <c r="D68" s="99" t="str">
        <f>D67</f>
        <v xml:space="preserve">  </v>
      </c>
      <c r="E68" s="47" t="str">
        <f>IFERROR(D68+E67,"  ")</f>
        <v xml:space="preserve">  </v>
      </c>
      <c r="F68" s="47" t="str">
        <f t="shared" ref="F68:R68" si="43">IFERROR(E68+F67,"  ")</f>
        <v xml:space="preserve">  </v>
      </c>
      <c r="G68" s="47" t="str">
        <f t="shared" si="43"/>
        <v xml:space="preserve">  </v>
      </c>
      <c r="H68" s="47" t="str">
        <f t="shared" si="43"/>
        <v xml:space="preserve">  </v>
      </c>
      <c r="I68" s="47" t="str">
        <f t="shared" si="43"/>
        <v xml:space="preserve">  </v>
      </c>
      <c r="J68" s="47" t="str">
        <f t="shared" si="43"/>
        <v xml:space="preserve">  </v>
      </c>
      <c r="K68" s="47" t="str">
        <f t="shared" si="43"/>
        <v xml:space="preserve">  </v>
      </c>
      <c r="L68" s="47" t="str">
        <f>IFERROR(K68+L67,"  ")</f>
        <v xml:space="preserve">  </v>
      </c>
      <c r="M68" s="47" t="str">
        <f t="shared" si="43"/>
        <v xml:space="preserve">  </v>
      </c>
      <c r="N68" s="47" t="str">
        <f t="shared" si="43"/>
        <v xml:space="preserve">  </v>
      </c>
      <c r="O68" s="47" t="str">
        <f t="shared" si="43"/>
        <v xml:space="preserve">  </v>
      </c>
      <c r="P68" s="47" t="str">
        <f t="shared" si="43"/>
        <v xml:space="preserve">  </v>
      </c>
      <c r="Q68" s="47" t="str">
        <f t="shared" si="43"/>
        <v xml:space="preserve">  </v>
      </c>
      <c r="R68" s="97" t="str">
        <f t="shared" si="43"/>
        <v xml:space="preserve">  </v>
      </c>
    </row>
    <row r="69" spans="1:18" x14ac:dyDescent="0.25">
      <c r="A69" s="76"/>
      <c r="B69" s="76"/>
      <c r="C69" s="76"/>
    </row>
  </sheetData>
  <sheetProtection algorithmName="SHA-512" hashValue="pIDAmI/Op32qlLnVtwrxhzVhIVjXAcwV7xTLOd3apXXpOvzGvpf0mcrvuah5wOjxSzNBAUvoxVlIKzKHJMQh+g==" saltValue="v9JQ6VbCHT2mEjM/Wd4tDg==" spinCount="100000" sheet="1" objects="1" scenarios="1"/>
  <mergeCells count="2">
    <mergeCell ref="A2:R2"/>
    <mergeCell ref="B5:C5"/>
  </mergeCells>
  <phoneticPr fontId="2" type="noConversion"/>
  <printOptions horizontalCentered="1" verticalCentered="1"/>
  <pageMargins left="0.75" right="0.75" top="1" bottom="1" header="0.5" footer="0.5"/>
  <pageSetup scale="38" orientation="landscape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zoomScalePageLayoutView="92" workbookViewId="0">
      <selection activeCell="C18" sqref="C18"/>
    </sheetView>
  </sheetViews>
  <sheetFormatPr defaultColWidth="0" defaultRowHeight="15.75" x14ac:dyDescent="0.25"/>
  <cols>
    <col min="1" max="1" width="47.5546875" style="105" bestFit="1" customWidth="1"/>
    <col min="2" max="2" width="13.77734375" style="4" customWidth="1"/>
    <col min="3" max="3" width="18.21875" style="4" customWidth="1"/>
    <col min="4" max="7" width="0" style="4" hidden="1" customWidth="1"/>
    <col min="8" max="16384" width="8.77734375" style="4" hidden="1"/>
  </cols>
  <sheetData>
    <row r="1" spans="1:2" x14ac:dyDescent="0.25">
      <c r="A1" s="4"/>
    </row>
    <row r="2" spans="1:2" ht="15" customHeight="1" x14ac:dyDescent="0.3">
      <c r="A2" s="534" t="s">
        <v>277</v>
      </c>
      <c r="B2" s="535"/>
    </row>
    <row r="3" spans="1:2" x14ac:dyDescent="0.25">
      <c r="A3" s="104"/>
      <c r="B3" s="115"/>
    </row>
    <row r="4" spans="1:2" x14ac:dyDescent="0.25">
      <c r="A4" s="116" t="s">
        <v>340</v>
      </c>
      <c r="B4" s="314">
        <f>'DEV BUDGET'!J109</f>
        <v>0</v>
      </c>
    </row>
    <row r="5" spans="1:2" x14ac:dyDescent="0.25">
      <c r="A5" s="116"/>
      <c r="B5" s="85"/>
    </row>
    <row r="6" spans="1:2" x14ac:dyDescent="0.25">
      <c r="A6" s="119" t="s">
        <v>419</v>
      </c>
      <c r="B6" s="85"/>
    </row>
    <row r="7" spans="1:2" x14ac:dyDescent="0.25">
      <c r="A7" s="114" t="s">
        <v>278</v>
      </c>
      <c r="B7" s="336">
        <v>0</v>
      </c>
    </row>
    <row r="8" spans="1:2" x14ac:dyDescent="0.25">
      <c r="A8" s="114" t="s">
        <v>279</v>
      </c>
      <c r="B8" s="337">
        <v>0</v>
      </c>
    </row>
    <row r="9" spans="1:2" x14ac:dyDescent="0.25">
      <c r="A9" s="114" t="s">
        <v>280</v>
      </c>
      <c r="B9" s="337">
        <v>0</v>
      </c>
    </row>
    <row r="10" spans="1:2" x14ac:dyDescent="0.25">
      <c r="A10" s="114" t="s">
        <v>281</v>
      </c>
      <c r="B10" s="337">
        <v>0</v>
      </c>
    </row>
    <row r="11" spans="1:2" x14ac:dyDescent="0.25">
      <c r="A11" s="114" t="s">
        <v>282</v>
      </c>
      <c r="B11" s="337">
        <v>0</v>
      </c>
    </row>
    <row r="12" spans="1:2" x14ac:dyDescent="0.25">
      <c r="A12" s="114" t="s">
        <v>283</v>
      </c>
      <c r="B12" s="337">
        <v>0</v>
      </c>
    </row>
    <row r="13" spans="1:2" x14ac:dyDescent="0.25">
      <c r="A13" s="114" t="s">
        <v>284</v>
      </c>
      <c r="B13" s="337">
        <f>SUM(B7:B12)</f>
        <v>0</v>
      </c>
    </row>
    <row r="14" spans="1:2" x14ac:dyDescent="0.25">
      <c r="A14" s="114" t="s">
        <v>285</v>
      </c>
      <c r="B14" s="338">
        <v>0</v>
      </c>
    </row>
    <row r="15" spans="1:2" x14ac:dyDescent="0.25">
      <c r="A15" s="116" t="s">
        <v>381</v>
      </c>
      <c r="B15" s="103">
        <f>B14+B13</f>
        <v>0</v>
      </c>
    </row>
    <row r="16" spans="1:2" x14ac:dyDescent="0.25">
      <c r="A16" s="114"/>
      <c r="B16" s="117"/>
    </row>
    <row r="17" spans="1:3" x14ac:dyDescent="0.25">
      <c r="A17" s="116" t="s">
        <v>382</v>
      </c>
      <c r="B17" s="103">
        <f>B4+B15</f>
        <v>0</v>
      </c>
    </row>
    <row r="18" spans="1:3" x14ac:dyDescent="0.25">
      <c r="A18" s="114"/>
      <c r="B18" s="85"/>
    </row>
    <row r="19" spans="1:3" x14ac:dyDescent="0.25">
      <c r="A19" s="114" t="s">
        <v>337</v>
      </c>
      <c r="B19" s="362"/>
    </row>
    <row r="20" spans="1:3" x14ac:dyDescent="0.25">
      <c r="A20" s="116" t="s">
        <v>383</v>
      </c>
      <c r="B20" s="103">
        <f>B17*B19</f>
        <v>0</v>
      </c>
    </row>
    <row r="21" spans="1:3" x14ac:dyDescent="0.25">
      <c r="A21" s="114"/>
      <c r="B21" s="85"/>
    </row>
    <row r="22" spans="1:3" x14ac:dyDescent="0.25">
      <c r="A22" s="114" t="s">
        <v>338</v>
      </c>
      <c r="B22" s="362"/>
    </row>
    <row r="23" spans="1:3" x14ac:dyDescent="0.25">
      <c r="A23" s="116" t="s">
        <v>286</v>
      </c>
      <c r="B23" s="103">
        <f>B20*B22</f>
        <v>0</v>
      </c>
    </row>
    <row r="24" spans="1:3" x14ac:dyDescent="0.25">
      <c r="A24" s="114"/>
      <c r="B24" s="117"/>
    </row>
    <row r="25" spans="1:3" x14ac:dyDescent="0.25">
      <c r="A25" s="116" t="s">
        <v>384</v>
      </c>
      <c r="B25" s="224">
        <f>SUM(B23:B23)</f>
        <v>0</v>
      </c>
    </row>
    <row r="26" spans="1:3" x14ac:dyDescent="0.25">
      <c r="A26" s="116" t="s">
        <v>385</v>
      </c>
      <c r="B26" s="363">
        <v>0</v>
      </c>
    </row>
    <row r="27" spans="1:3" x14ac:dyDescent="0.25">
      <c r="A27" s="114"/>
      <c r="B27" s="117"/>
    </row>
    <row r="28" spans="1:3" x14ac:dyDescent="0.25">
      <c r="A28" s="116" t="s">
        <v>386</v>
      </c>
      <c r="B28" s="224">
        <f>SUM(B25:B26)</f>
        <v>0</v>
      </c>
    </row>
    <row r="29" spans="1:3" x14ac:dyDescent="0.25">
      <c r="A29" s="114"/>
      <c r="B29" s="85"/>
    </row>
    <row r="30" spans="1:3" x14ac:dyDescent="0.25">
      <c r="A30" s="227" t="s">
        <v>388</v>
      </c>
      <c r="B30" s="85"/>
    </row>
    <row r="31" spans="1:3" x14ac:dyDescent="0.25">
      <c r="A31" s="114" t="s">
        <v>286</v>
      </c>
      <c r="B31" s="93">
        <f>B23</f>
        <v>0</v>
      </c>
    </row>
    <row r="32" spans="1:3" x14ac:dyDescent="0.25">
      <c r="A32" s="114" t="s">
        <v>287</v>
      </c>
      <c r="B32" s="139">
        <f>'BASIS LIMITS'!E6</f>
        <v>0</v>
      </c>
      <c r="C32" s="112"/>
    </row>
    <row r="33" spans="1:7" x14ac:dyDescent="0.25">
      <c r="A33" s="114" t="s">
        <v>288</v>
      </c>
      <c r="B33" s="140">
        <f>B31*B32</f>
        <v>0</v>
      </c>
    </row>
    <row r="34" spans="1:7" x14ac:dyDescent="0.25">
      <c r="A34" s="114"/>
      <c r="B34" s="85"/>
      <c r="G34" s="112"/>
    </row>
    <row r="35" spans="1:7" x14ac:dyDescent="0.25">
      <c r="A35" s="114" t="s">
        <v>289</v>
      </c>
      <c r="B35" s="117">
        <v>10</v>
      </c>
    </row>
    <row r="36" spans="1:7" ht="16.5" thickTop="1" x14ac:dyDescent="0.25">
      <c r="A36" s="114" t="s">
        <v>290</v>
      </c>
      <c r="B36" s="85">
        <f>B33*B35</f>
        <v>0</v>
      </c>
    </row>
    <row r="37" spans="1:7" ht="16.5" thickBot="1" x14ac:dyDescent="0.3">
      <c r="A37" s="114" t="s">
        <v>339</v>
      </c>
      <c r="B37" s="364"/>
    </row>
    <row r="38" spans="1:7" ht="16.5" thickTop="1" x14ac:dyDescent="0.25">
      <c r="A38" s="116" t="s">
        <v>291</v>
      </c>
      <c r="B38" s="225">
        <f>B36*B37</f>
        <v>0</v>
      </c>
    </row>
    <row r="39" spans="1:7" x14ac:dyDescent="0.25">
      <c r="A39" s="114"/>
      <c r="B39" s="85"/>
    </row>
    <row r="40" spans="1:7" x14ac:dyDescent="0.25">
      <c r="A40" s="114"/>
      <c r="B40" s="85"/>
    </row>
    <row r="41" spans="1:7" x14ac:dyDescent="0.25">
      <c r="A41" s="227" t="s">
        <v>387</v>
      </c>
      <c r="B41" s="85"/>
    </row>
    <row r="42" spans="1:7" x14ac:dyDescent="0.25">
      <c r="A42" s="114" t="s">
        <v>286</v>
      </c>
      <c r="B42" s="85">
        <f>B28</f>
        <v>0</v>
      </c>
    </row>
    <row r="43" spans="1:7" x14ac:dyDescent="0.25">
      <c r="A43" s="114" t="s">
        <v>292</v>
      </c>
      <c r="B43" s="226">
        <v>0.3</v>
      </c>
    </row>
    <row r="44" spans="1:7" x14ac:dyDescent="0.25">
      <c r="A44" s="114" t="s">
        <v>341</v>
      </c>
      <c r="B44" s="85">
        <f>B42*B43</f>
        <v>0</v>
      </c>
    </row>
    <row r="45" spans="1:7" x14ac:dyDescent="0.25">
      <c r="A45" s="114"/>
      <c r="B45" s="85"/>
    </row>
    <row r="46" spans="1:7" x14ac:dyDescent="0.25">
      <c r="A46" s="114" t="s">
        <v>293</v>
      </c>
      <c r="B46" s="85">
        <f>B44</f>
        <v>0</v>
      </c>
    </row>
    <row r="47" spans="1:7" ht="16.5" thickBot="1" x14ac:dyDescent="0.3">
      <c r="A47" s="114" t="s">
        <v>339</v>
      </c>
      <c r="B47" s="364"/>
    </row>
    <row r="48" spans="1:7" ht="16.5" thickTop="1" x14ac:dyDescent="0.25">
      <c r="A48" s="116" t="s">
        <v>294</v>
      </c>
      <c r="B48" s="103">
        <f>B46*B47</f>
        <v>0</v>
      </c>
    </row>
    <row r="49" spans="1:2" x14ac:dyDescent="0.25">
      <c r="A49" s="114"/>
      <c r="B49" s="85"/>
    </row>
    <row r="50" spans="1:2" x14ac:dyDescent="0.25">
      <c r="A50" s="120" t="s">
        <v>295</v>
      </c>
      <c r="B50" s="434">
        <f>B48+B38</f>
        <v>0</v>
      </c>
    </row>
    <row r="51" spans="1:2" x14ac:dyDescent="0.25">
      <c r="A51" s="118"/>
      <c r="B51" s="100"/>
    </row>
    <row r="52" spans="1:2" x14ac:dyDescent="0.25">
      <c r="A52" s="75"/>
    </row>
    <row r="53" spans="1:2" x14ac:dyDescent="0.25">
      <c r="A53" s="106"/>
    </row>
    <row r="57" spans="1:2" x14ac:dyDescent="0.25">
      <c r="B57" s="113"/>
    </row>
    <row r="60" spans="1:2" x14ac:dyDescent="0.25">
      <c r="A60" s="106"/>
      <c r="B60" s="6"/>
    </row>
  </sheetData>
  <sheetProtection algorithmName="SHA-512" hashValue="o/nvHqqyNSkL5PffEb9oHFZcO5UGRAAGGtXTojuokHwiREuCOyRW6zz8MMXJV4rQY+OHtBTKLGRVrRMNsPkz+w==" saltValue="ykS6w1PLHOvqVZFi5vzq3Q==" spinCount="100000" sheet="1" objects="1" scenarios="1"/>
  <mergeCells count="1">
    <mergeCell ref="A2:B2"/>
  </mergeCells>
  <phoneticPr fontId="2" type="noConversion"/>
  <printOptions horizontalCentered="1" verticalCentered="1"/>
  <pageMargins left="0.75" right="0.75" top="1" bottom="1" header="0.5" footer="0.5"/>
  <pageSetup scale="82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79"/>
  <sheetViews>
    <sheetView topLeftCell="A36" zoomScale="75" zoomScaleNormal="75" workbookViewId="0">
      <selection activeCell="G38" sqref="G38"/>
    </sheetView>
  </sheetViews>
  <sheetFormatPr defaultColWidth="0" defaultRowHeight="15" x14ac:dyDescent="0.2"/>
  <cols>
    <col min="1" max="1" width="14.33203125" style="2" customWidth="1"/>
    <col min="2" max="2" width="27.21875" style="2" customWidth="1"/>
    <col min="3" max="3" width="22.88671875" style="2" customWidth="1"/>
    <col min="4" max="4" width="20.6640625" style="2" customWidth="1"/>
    <col min="5" max="5" width="24.5546875" style="2" customWidth="1"/>
    <col min="6" max="6" width="16.5546875" style="2" customWidth="1"/>
    <col min="7" max="7" width="18.33203125" style="2" customWidth="1"/>
    <col min="8" max="8" width="3.21875" style="2" customWidth="1"/>
    <col min="9" max="9" width="11" style="2" hidden="1" customWidth="1"/>
    <col min="10" max="10" width="8.77734375" style="2" hidden="1" customWidth="1"/>
    <col min="11" max="11" width="9" style="2" hidden="1" customWidth="1"/>
    <col min="12" max="12" width="8.77734375" style="2" hidden="1" customWidth="1"/>
    <col min="13" max="13" width="20.88671875" style="2" hidden="1" customWidth="1"/>
    <col min="14" max="18" width="0" style="2" hidden="1" customWidth="1"/>
    <col min="19" max="16384" width="8.77734375" style="2" hidden="1"/>
  </cols>
  <sheetData>
    <row r="1" spans="1:14" ht="15.75" x14ac:dyDescent="0.25">
      <c r="A1" s="4"/>
      <c r="B1" s="4"/>
      <c r="C1" s="4"/>
      <c r="D1" s="4"/>
      <c r="E1" s="4"/>
      <c r="F1" s="4"/>
      <c r="G1" s="4"/>
      <c r="H1" s="4"/>
      <c r="N1" s="1"/>
    </row>
    <row r="2" spans="1:14" ht="15" customHeight="1" x14ac:dyDescent="0.3">
      <c r="A2" s="538" t="s">
        <v>296</v>
      </c>
      <c r="B2" s="539"/>
      <c r="C2" s="539"/>
      <c r="D2" s="539"/>
      <c r="E2" s="539"/>
      <c r="F2" s="539"/>
      <c r="G2" s="540"/>
      <c r="H2" s="4"/>
    </row>
    <row r="3" spans="1:14" ht="15.75" x14ac:dyDescent="0.25">
      <c r="A3" s="84"/>
      <c r="B3" s="4"/>
      <c r="C3" s="4"/>
      <c r="D3" s="4"/>
      <c r="E3" s="4"/>
      <c r="F3" s="4"/>
      <c r="G3" s="85"/>
      <c r="H3" s="4"/>
    </row>
    <row r="4" spans="1:14" ht="15.75" x14ac:dyDescent="0.25">
      <c r="A4" s="169"/>
      <c r="B4" s="31"/>
      <c r="C4" s="4"/>
      <c r="D4" s="4"/>
      <c r="E4" s="4"/>
      <c r="F4" s="4"/>
      <c r="G4" s="85"/>
      <c r="H4" s="4"/>
    </row>
    <row r="5" spans="1:14" ht="15.75" x14ac:dyDescent="0.25">
      <c r="A5" s="157" t="s">
        <v>360</v>
      </c>
      <c r="B5" s="4"/>
      <c r="C5" s="126"/>
      <c r="D5" s="101"/>
      <c r="E5" s="101"/>
      <c r="F5" s="101"/>
      <c r="G5" s="102"/>
      <c r="H5" s="4"/>
    </row>
    <row r="6" spans="1:14" ht="15.75" x14ac:dyDescent="0.25">
      <c r="A6" s="84"/>
      <c r="D6" s="4" t="s">
        <v>344</v>
      </c>
      <c r="E6" s="256">
        <f>'INSTRUCTIONS AND INPUT'!B21</f>
        <v>0</v>
      </c>
      <c r="F6" s="4"/>
      <c r="G6" s="85"/>
      <c r="H6" s="4"/>
    </row>
    <row r="7" spans="1:14" ht="15.75" x14ac:dyDescent="0.25">
      <c r="A7" s="84"/>
      <c r="B7" s="4"/>
      <c r="C7" s="105"/>
      <c r="D7" s="129"/>
      <c r="E7" s="4"/>
      <c r="F7" s="4"/>
      <c r="G7" s="85"/>
      <c r="H7" s="4"/>
    </row>
    <row r="8" spans="1:14" ht="15.75" x14ac:dyDescent="0.25">
      <c r="A8" s="84"/>
      <c r="C8" s="158" t="s">
        <v>333</v>
      </c>
      <c r="D8" s="106" t="s">
        <v>334</v>
      </c>
      <c r="E8" s="106" t="s">
        <v>335</v>
      </c>
      <c r="F8" s="435" t="s">
        <v>336</v>
      </c>
      <c r="G8" s="224" t="s">
        <v>345</v>
      </c>
      <c r="H8" s="4"/>
    </row>
    <row r="9" spans="1:14" ht="15.75" x14ac:dyDescent="0.25">
      <c r="A9" s="84"/>
      <c r="C9" s="4" t="s">
        <v>13</v>
      </c>
      <c r="D9" s="128" t="str">
        <f>'FOR OCHCD ONLY - HIDE THIS TAB '!C26</f>
        <v>Studio</v>
      </c>
      <c r="E9" s="128">
        <f>'FOR OCHCD ONLY - HIDE THIS TAB '!D26</f>
        <v>396888</v>
      </c>
      <c r="F9" s="436">
        <f>RENT!F23</f>
        <v>0</v>
      </c>
      <c r="G9" s="110">
        <f>+E9*F9</f>
        <v>0</v>
      </c>
      <c r="H9" s="4"/>
    </row>
    <row r="10" spans="1:14" ht="15.75" x14ac:dyDescent="0.25">
      <c r="A10" s="84"/>
      <c r="C10" s="4" t="s">
        <v>53</v>
      </c>
      <c r="D10" s="128" t="str">
        <f>'FOR OCHCD ONLY - HIDE THIS TAB '!C27</f>
        <v>One-Bedroom</v>
      </c>
      <c r="E10" s="128">
        <f>'FOR OCHCD ONLY - HIDE THIS TAB '!D27</f>
        <v>457608</v>
      </c>
      <c r="F10" s="436">
        <f>RENT!F34</f>
        <v>0</v>
      </c>
      <c r="G10" s="110">
        <f t="shared" ref="G10:G13" si="0">+E10*F10</f>
        <v>0</v>
      </c>
      <c r="H10" s="4"/>
    </row>
    <row r="11" spans="1:14" ht="15.75" x14ac:dyDescent="0.25">
      <c r="A11" s="84"/>
      <c r="C11" s="4" t="s">
        <v>54</v>
      </c>
      <c r="D11" s="128" t="str">
        <f>'FOR OCHCD ONLY - HIDE THIS TAB '!C28</f>
        <v>Two-Bedroom</v>
      </c>
      <c r="E11" s="128">
        <f>'FOR OCHCD ONLY - HIDE THIS TAB '!D28</f>
        <v>552000</v>
      </c>
      <c r="F11" s="436">
        <f>RENT!F45</f>
        <v>0</v>
      </c>
      <c r="G11" s="110">
        <f t="shared" si="0"/>
        <v>0</v>
      </c>
      <c r="H11" s="4"/>
    </row>
    <row r="12" spans="1:14" ht="15.75" x14ac:dyDescent="0.25">
      <c r="A12" s="84"/>
      <c r="C12" s="4" t="s">
        <v>55</v>
      </c>
      <c r="D12" s="128" t="str">
        <f>'FOR OCHCD ONLY - HIDE THIS TAB '!C29</f>
        <v>Three-Bedroom</v>
      </c>
      <c r="E12" s="128">
        <f>'FOR OCHCD ONLY - HIDE THIS TAB '!D29</f>
        <v>706560</v>
      </c>
      <c r="F12" s="436">
        <f>RENT!F56</f>
        <v>0</v>
      </c>
      <c r="G12" s="110">
        <f t="shared" si="0"/>
        <v>0</v>
      </c>
      <c r="H12" s="4"/>
    </row>
    <row r="13" spans="1:14" ht="15.75" x14ac:dyDescent="0.25">
      <c r="A13" s="84"/>
      <c r="C13" s="4" t="s">
        <v>56</v>
      </c>
      <c r="D13" s="128" t="str">
        <f>'FOR OCHCD ONLY - HIDE THIS TAB '!C30</f>
        <v>Four-Bedroom</v>
      </c>
      <c r="E13" s="128">
        <f>'FOR OCHCD ONLY - HIDE THIS TAB '!D30</f>
        <v>787152</v>
      </c>
      <c r="F13" s="436">
        <f>RENT!F67</f>
        <v>0</v>
      </c>
      <c r="G13" s="110">
        <f t="shared" si="0"/>
        <v>0</v>
      </c>
      <c r="H13" s="4"/>
    </row>
    <row r="14" spans="1:14" ht="15.75" x14ac:dyDescent="0.25">
      <c r="A14" s="84"/>
      <c r="B14" s="4"/>
      <c r="C14" s="128"/>
      <c r="D14" s="128"/>
      <c r="E14" s="105"/>
      <c r="F14" s="127"/>
      <c r="G14" s="85"/>
      <c r="H14" s="4"/>
    </row>
    <row r="15" spans="1:14" ht="15.75" x14ac:dyDescent="0.25">
      <c r="A15" s="98"/>
      <c r="B15" s="107"/>
      <c r="C15" s="107"/>
      <c r="D15" s="31"/>
      <c r="E15" s="31"/>
      <c r="F15" s="108" t="s">
        <v>298</v>
      </c>
      <c r="G15" s="141">
        <f>+SUM(G9:G13)</f>
        <v>0</v>
      </c>
      <c r="H15" s="4"/>
    </row>
    <row r="16" spans="1:14" ht="15.75" x14ac:dyDescent="0.25">
      <c r="A16" s="84"/>
      <c r="B16" s="4"/>
      <c r="C16" s="4"/>
      <c r="D16" s="4"/>
      <c r="E16" s="4"/>
      <c r="F16" s="4"/>
      <c r="G16" s="134"/>
      <c r="H16" s="4"/>
    </row>
    <row r="17" spans="1:18" ht="16.5" thickBot="1" x14ac:dyDescent="0.3">
      <c r="A17" s="86" t="s">
        <v>361</v>
      </c>
      <c r="B17" s="177" t="s">
        <v>362</v>
      </c>
      <c r="C17" s="4"/>
      <c r="D17" s="4"/>
      <c r="E17" s="4"/>
      <c r="F17" s="178" t="s">
        <v>363</v>
      </c>
      <c r="G17" s="179" t="s">
        <v>364</v>
      </c>
      <c r="H17" s="4"/>
    </row>
    <row r="18" spans="1:18" ht="16.5" thickBot="1" x14ac:dyDescent="0.3">
      <c r="A18" s="365"/>
      <c r="B18" s="4" t="s">
        <v>299</v>
      </c>
      <c r="C18" s="4"/>
      <c r="D18" s="4"/>
      <c r="E18" s="4"/>
      <c r="F18" s="129">
        <v>0.2</v>
      </c>
      <c r="G18" s="144" t="str">
        <f>IF(A18="Yes",$G$15*F18, "0")</f>
        <v>0</v>
      </c>
      <c r="H18" s="4"/>
      <c r="P18" s="55"/>
      <c r="R18" s="109"/>
    </row>
    <row r="19" spans="1:18" ht="16.5" thickBot="1" x14ac:dyDescent="0.3">
      <c r="A19" s="84"/>
      <c r="B19" s="4"/>
      <c r="C19" s="4"/>
      <c r="D19" s="4"/>
      <c r="E19" s="4"/>
      <c r="F19" s="4"/>
      <c r="G19" s="122"/>
      <c r="H19" s="4"/>
    </row>
    <row r="20" spans="1:18" ht="16.5" thickBot="1" x14ac:dyDescent="0.3">
      <c r="A20" s="365"/>
      <c r="B20" s="4" t="s">
        <v>300</v>
      </c>
      <c r="C20" s="4"/>
      <c r="D20" s="4"/>
      <c r="E20" s="4"/>
      <c r="F20" s="129">
        <v>0.3</v>
      </c>
      <c r="G20" s="144" t="str">
        <f>IF(A20="Yes",$G$15*F20, "0")</f>
        <v>0</v>
      </c>
      <c r="H20" s="4"/>
      <c r="R20" s="109"/>
    </row>
    <row r="21" spans="1:18" ht="16.5" thickBot="1" x14ac:dyDescent="0.3">
      <c r="A21" s="84"/>
      <c r="B21" s="4"/>
      <c r="C21" s="4"/>
      <c r="D21" s="4"/>
      <c r="E21" s="4"/>
      <c r="F21" s="4"/>
      <c r="G21" s="144"/>
      <c r="H21" s="4"/>
    </row>
    <row r="22" spans="1:18" ht="16.5" thickBot="1" x14ac:dyDescent="0.3">
      <c r="A22" s="365"/>
      <c r="B22" s="4" t="s">
        <v>301</v>
      </c>
      <c r="C22" s="4"/>
      <c r="D22" s="4"/>
      <c r="E22" s="4"/>
      <c r="F22" s="129">
        <v>0.05</v>
      </c>
      <c r="G22" s="144" t="str">
        <f>IF(A22="Yes",$G$15*F22, "0")</f>
        <v>0</v>
      </c>
      <c r="H22" s="4"/>
    </row>
    <row r="23" spans="1:18" ht="16.5" thickBot="1" x14ac:dyDescent="0.3">
      <c r="A23" s="84"/>
      <c r="B23" s="4"/>
      <c r="C23" s="4"/>
      <c r="D23" s="4"/>
      <c r="E23" s="4"/>
      <c r="F23" s="4"/>
      <c r="G23" s="144"/>
      <c r="H23" s="4"/>
    </row>
    <row r="24" spans="1:18" ht="16.5" thickBot="1" x14ac:dyDescent="0.3">
      <c r="A24" s="365"/>
      <c r="B24" s="4" t="s">
        <v>302</v>
      </c>
      <c r="C24" s="4"/>
      <c r="D24" s="4"/>
      <c r="E24" s="4"/>
      <c r="F24" s="129">
        <v>0.02</v>
      </c>
      <c r="G24" s="144" t="str">
        <f>IF(A24="Yes",$G$15*F24, "0")</f>
        <v>0</v>
      </c>
      <c r="H24" s="4"/>
    </row>
    <row r="25" spans="1:18" ht="16.5" thickBot="1" x14ac:dyDescent="0.3">
      <c r="A25" s="84"/>
      <c r="B25" s="4"/>
      <c r="C25" s="4"/>
      <c r="D25" s="4"/>
      <c r="E25" s="4"/>
      <c r="F25" s="4"/>
      <c r="G25" s="144"/>
      <c r="H25" s="4"/>
    </row>
    <row r="26" spans="1:18" ht="16.5" thickBot="1" x14ac:dyDescent="0.3">
      <c r="A26" s="365"/>
      <c r="B26" s="4" t="s">
        <v>303</v>
      </c>
      <c r="C26" s="4"/>
      <c r="D26" s="4"/>
      <c r="E26" s="4"/>
      <c r="F26" s="129">
        <v>0.1</v>
      </c>
      <c r="G26" s="144" t="str">
        <f>IF(A26="Yes",$G$15*F26, "0")</f>
        <v>0</v>
      </c>
      <c r="H26" s="4"/>
    </row>
    <row r="27" spans="1:18" ht="15.75" x14ac:dyDescent="0.25">
      <c r="A27" s="84"/>
      <c r="B27" s="4" t="s">
        <v>304</v>
      </c>
      <c r="C27" s="4"/>
      <c r="D27" s="4"/>
      <c r="E27" s="4"/>
      <c r="F27" s="4"/>
      <c r="G27" s="144"/>
      <c r="H27" s="4"/>
    </row>
    <row r="28" spans="1:18" ht="16.5" thickBot="1" x14ac:dyDescent="0.3">
      <c r="A28" s="84"/>
      <c r="B28" s="4"/>
      <c r="C28" s="4"/>
      <c r="D28" s="4"/>
      <c r="E28" s="4"/>
      <c r="F28" s="4"/>
      <c r="G28" s="144"/>
      <c r="H28" s="4"/>
    </row>
    <row r="29" spans="1:18" ht="16.5" thickBot="1" x14ac:dyDescent="0.3">
      <c r="A29" s="365"/>
      <c r="B29" s="4" t="s">
        <v>305</v>
      </c>
      <c r="C29" s="4"/>
      <c r="D29" s="4"/>
      <c r="E29" s="4"/>
      <c r="F29" s="129">
        <v>0.02</v>
      </c>
      <c r="G29" s="144" t="str">
        <f>IF(A29="Yes",$G$15*F29, "0")</f>
        <v>0</v>
      </c>
      <c r="H29" s="4"/>
    </row>
    <row r="30" spans="1:18" ht="16.5" thickBot="1" x14ac:dyDescent="0.3">
      <c r="A30" s="84"/>
      <c r="B30" s="4"/>
      <c r="C30" s="4"/>
      <c r="D30" s="4"/>
      <c r="E30" s="4"/>
      <c r="F30" s="4"/>
      <c r="G30" s="144"/>
      <c r="H30" s="4"/>
    </row>
    <row r="31" spans="1:18" ht="16.5" thickBot="1" x14ac:dyDescent="0.3">
      <c r="A31" s="365"/>
      <c r="B31" s="4" t="s">
        <v>306</v>
      </c>
      <c r="C31" s="4"/>
      <c r="D31" s="4"/>
      <c r="E31" s="4"/>
      <c r="F31" s="129">
        <v>0.1</v>
      </c>
      <c r="G31" s="144" t="str">
        <f>IF(A31="Yes",$G$15*F31, "0")</f>
        <v>0</v>
      </c>
      <c r="H31" s="4"/>
    </row>
    <row r="32" spans="1:18" ht="15.75" x14ac:dyDescent="0.25">
      <c r="A32" s="84"/>
      <c r="B32" s="4"/>
      <c r="C32" s="4"/>
      <c r="D32" s="4"/>
      <c r="E32" s="4"/>
      <c r="F32" s="4"/>
      <c r="G32" s="85"/>
      <c r="H32" s="4"/>
      <c r="I32" s="4"/>
      <c r="J32" s="4"/>
      <c r="K32" s="105"/>
    </row>
    <row r="33" spans="1:11" ht="15.75" x14ac:dyDescent="0.25">
      <c r="A33" s="84"/>
      <c r="B33" s="4"/>
      <c r="C33" s="4"/>
      <c r="D33" s="4"/>
      <c r="E33" s="4"/>
      <c r="F33" s="106" t="s">
        <v>372</v>
      </c>
      <c r="G33" s="257">
        <f>SUM(G18:G32)</f>
        <v>0</v>
      </c>
      <c r="H33" s="4"/>
    </row>
    <row r="34" spans="1:11" ht="15.75" x14ac:dyDescent="0.25">
      <c r="A34" s="84"/>
      <c r="B34" s="4"/>
      <c r="C34" s="4"/>
      <c r="D34" s="4"/>
      <c r="E34" s="4"/>
      <c r="F34" s="4"/>
      <c r="G34" s="145"/>
      <c r="H34" s="4"/>
      <c r="I34" s="4"/>
      <c r="J34" s="4"/>
      <c r="K34" s="106"/>
    </row>
    <row r="35" spans="1:11" ht="16.5" thickBot="1" x14ac:dyDescent="0.3">
      <c r="A35" s="84"/>
      <c r="B35" s="4"/>
      <c r="C35" s="4"/>
      <c r="D35" s="4"/>
      <c r="E35" s="4"/>
      <c r="F35" s="4"/>
      <c r="G35" s="145"/>
      <c r="H35" s="4"/>
      <c r="I35" s="4"/>
      <c r="J35" s="4"/>
      <c r="K35" s="105"/>
    </row>
    <row r="36" spans="1:11" ht="16.5" thickBot="1" x14ac:dyDescent="0.3">
      <c r="A36" s="365"/>
      <c r="B36" s="4" t="s">
        <v>307</v>
      </c>
      <c r="C36" s="4"/>
      <c r="D36" s="4"/>
      <c r="E36" s="536" t="s">
        <v>366</v>
      </c>
      <c r="F36" s="129">
        <v>0.15</v>
      </c>
      <c r="G36" s="144" t="str">
        <f>IF(A36="Yes",$G$15*F36, "0")</f>
        <v>0</v>
      </c>
      <c r="H36" s="4"/>
    </row>
    <row r="37" spans="1:11" ht="16.5" thickBot="1" x14ac:dyDescent="0.3">
      <c r="A37" s="365"/>
      <c r="B37" s="4" t="s">
        <v>365</v>
      </c>
      <c r="C37" s="4"/>
      <c r="D37" s="4"/>
      <c r="E37" s="537"/>
      <c r="F37" s="129">
        <v>0.1</v>
      </c>
      <c r="G37" s="144" t="str">
        <f>IF(A37="Yes",$G$15*F37, "0")</f>
        <v>0</v>
      </c>
      <c r="H37" s="4"/>
    </row>
    <row r="38" spans="1:11" ht="16.5" thickBot="1" x14ac:dyDescent="0.3">
      <c r="A38" s="84"/>
      <c r="B38" s="4"/>
      <c r="C38" s="4"/>
      <c r="D38" s="4"/>
      <c r="E38" s="4"/>
      <c r="F38" s="4"/>
      <c r="G38" s="145"/>
      <c r="H38" s="4"/>
    </row>
    <row r="39" spans="1:11" ht="16.5" thickBot="1" x14ac:dyDescent="0.3">
      <c r="A39" s="365"/>
      <c r="B39" s="4" t="s">
        <v>367</v>
      </c>
      <c r="C39" s="4"/>
      <c r="D39" s="4"/>
      <c r="E39" s="4"/>
      <c r="F39" s="367"/>
      <c r="G39" s="144" t="str">
        <f>IF(A39="Yes",$G$15*F39, "0")</f>
        <v>0</v>
      </c>
      <c r="H39" s="4"/>
    </row>
    <row r="40" spans="1:11" ht="15.75" x14ac:dyDescent="0.25">
      <c r="A40" s="84"/>
      <c r="B40" s="4" t="s">
        <v>308</v>
      </c>
      <c r="C40" s="4"/>
      <c r="D40" s="4"/>
      <c r="E40" s="4"/>
      <c r="F40" s="4"/>
      <c r="G40" s="145"/>
      <c r="H40" s="4"/>
    </row>
    <row r="41" spans="1:11" ht="16.5" thickBot="1" x14ac:dyDescent="0.3">
      <c r="A41" s="84"/>
      <c r="B41" s="4"/>
      <c r="C41" s="4"/>
      <c r="D41" s="4"/>
      <c r="E41" s="4"/>
      <c r="F41" s="4"/>
      <c r="G41" s="145"/>
      <c r="H41" s="4"/>
    </row>
    <row r="42" spans="1:11" ht="16.5" thickBot="1" x14ac:dyDescent="0.3">
      <c r="A42" s="365"/>
      <c r="B42" s="124" t="s">
        <v>309</v>
      </c>
      <c r="C42" s="4"/>
      <c r="D42" s="4"/>
      <c r="E42" s="4"/>
      <c r="F42" s="367"/>
      <c r="G42" s="144" t="str">
        <f>IF(A42="Yes",$G$15*F42, "0")</f>
        <v>0</v>
      </c>
      <c r="H42" s="4"/>
    </row>
    <row r="43" spans="1:11" ht="15.75" x14ac:dyDescent="0.25">
      <c r="A43" s="84"/>
      <c r="B43" s="4" t="s">
        <v>310</v>
      </c>
      <c r="C43" s="4"/>
      <c r="D43" s="4"/>
      <c r="E43" s="4"/>
      <c r="F43" s="4"/>
      <c r="G43" s="145"/>
      <c r="H43" s="4"/>
    </row>
    <row r="44" spans="1:11" ht="16.5" thickBot="1" x14ac:dyDescent="0.3">
      <c r="A44" s="84"/>
      <c r="B44" s="5"/>
      <c r="C44" s="4"/>
      <c r="D44" s="4"/>
      <c r="E44" s="4"/>
      <c r="F44" s="4"/>
      <c r="G44" s="145"/>
      <c r="H44" s="4"/>
    </row>
    <row r="45" spans="1:11" ht="16.5" thickBot="1" x14ac:dyDescent="0.3">
      <c r="A45" s="365"/>
      <c r="B45" s="4" t="s">
        <v>311</v>
      </c>
      <c r="C45" s="4"/>
      <c r="D45" s="4"/>
      <c r="E45" s="4"/>
      <c r="F45" s="367"/>
      <c r="G45" s="144" t="str">
        <f>IF(A45="Yes",$G$15*F45, "0")</f>
        <v>0</v>
      </c>
      <c r="H45" s="4"/>
    </row>
    <row r="46" spans="1:11" ht="15.75" x14ac:dyDescent="0.25">
      <c r="A46" s="84"/>
      <c r="B46" s="4" t="s">
        <v>312</v>
      </c>
      <c r="C46" s="4"/>
      <c r="D46" s="4"/>
      <c r="E46" s="4"/>
      <c r="F46" s="4"/>
      <c r="G46" s="145"/>
      <c r="H46" s="4"/>
    </row>
    <row r="47" spans="1:11" ht="16.5" thickBot="1" x14ac:dyDescent="0.3">
      <c r="A47" s="84"/>
      <c r="B47" s="4"/>
      <c r="C47" s="4"/>
      <c r="D47" s="4"/>
      <c r="E47" s="4"/>
      <c r="F47" s="4"/>
      <c r="G47" s="85"/>
      <c r="H47" s="4"/>
    </row>
    <row r="48" spans="1:11" ht="16.5" thickBot="1" x14ac:dyDescent="0.3">
      <c r="A48" s="365"/>
      <c r="B48" s="4" t="s">
        <v>313</v>
      </c>
      <c r="C48" s="4"/>
      <c r="D48" s="4"/>
      <c r="E48" s="4"/>
      <c r="F48" s="129">
        <v>0.15</v>
      </c>
      <c r="G48" s="144" t="str">
        <f>IF(A48="Yes",($G$15*F48), "0")</f>
        <v>0</v>
      </c>
      <c r="H48" s="4"/>
    </row>
    <row r="49" spans="1:8" ht="15.75" x14ac:dyDescent="0.25">
      <c r="A49" s="84"/>
      <c r="B49" s="4" t="s">
        <v>314</v>
      </c>
      <c r="C49" s="4"/>
      <c r="D49" s="4"/>
      <c r="E49"/>
      <c r="F49"/>
      <c r="G49" s="85"/>
      <c r="H49" s="4"/>
    </row>
    <row r="50" spans="1:8" ht="16.5" thickBot="1" x14ac:dyDescent="0.3">
      <c r="A50" s="84"/>
      <c r="B50" s="4"/>
      <c r="C50" s="4"/>
      <c r="D50" s="4"/>
      <c r="E50" s="4"/>
      <c r="F50" s="4"/>
      <c r="G50" s="145"/>
      <c r="H50" s="4"/>
    </row>
    <row r="51" spans="1:8" ht="16.5" thickBot="1" x14ac:dyDescent="0.3">
      <c r="A51" s="365"/>
      <c r="B51" s="4" t="s">
        <v>368</v>
      </c>
      <c r="C51" s="4"/>
      <c r="D51" s="4"/>
      <c r="E51" s="159" t="s">
        <v>370</v>
      </c>
      <c r="F51" s="366">
        <v>0</v>
      </c>
      <c r="G51" s="85">
        <f>F51</f>
        <v>0</v>
      </c>
      <c r="H51" s="4"/>
    </row>
    <row r="52" spans="1:8" ht="15.75" x14ac:dyDescent="0.25">
      <c r="A52" s="84"/>
      <c r="B52" s="4" t="s">
        <v>369</v>
      </c>
      <c r="C52" s="4"/>
      <c r="D52" s="4"/>
      <c r="E52" s="4"/>
      <c r="F52" s="4"/>
      <c r="G52" s="145"/>
      <c r="H52" s="4"/>
    </row>
    <row r="53" spans="1:8" ht="16.5" thickBot="1" x14ac:dyDescent="0.3">
      <c r="A53" s="84"/>
      <c r="B53" s="4"/>
      <c r="C53" s="4"/>
      <c r="D53" s="4"/>
      <c r="E53" s="4"/>
      <c r="F53" s="4"/>
      <c r="G53" s="145"/>
      <c r="H53" s="4"/>
    </row>
    <row r="54" spans="1:8" ht="16.5" thickBot="1" x14ac:dyDescent="0.3">
      <c r="A54" s="365"/>
      <c r="B54" s="4" t="s">
        <v>315</v>
      </c>
      <c r="C54" s="4"/>
      <c r="D54" s="4"/>
      <c r="E54" s="4"/>
      <c r="F54" s="129">
        <v>0.1</v>
      </c>
      <c r="G54" s="144" t="str">
        <f>IF(A54="Yes",$G$15*F54, "0")</f>
        <v>0</v>
      </c>
      <c r="H54" s="4"/>
    </row>
    <row r="55" spans="1:8" ht="15.75" x14ac:dyDescent="0.25">
      <c r="A55" s="84"/>
      <c r="B55" s="4" t="s">
        <v>316</v>
      </c>
      <c r="C55" s="4"/>
      <c r="D55" s="4"/>
      <c r="E55" s="4"/>
      <c r="F55" s="4"/>
      <c r="G55" s="145"/>
      <c r="H55" s="4"/>
    </row>
    <row r="56" spans="1:8" ht="15.75" x14ac:dyDescent="0.25">
      <c r="A56" s="84"/>
      <c r="B56" s="4" t="s">
        <v>317</v>
      </c>
      <c r="C56" s="4"/>
      <c r="D56" s="4"/>
      <c r="E56" s="4"/>
      <c r="F56" s="4"/>
      <c r="G56" s="145"/>
      <c r="H56" s="4"/>
    </row>
    <row r="57" spans="1:8" ht="15.75" x14ac:dyDescent="0.25">
      <c r="A57" s="84"/>
      <c r="B57" s="4"/>
      <c r="C57" s="4"/>
      <c r="D57" s="4"/>
      <c r="E57" s="4"/>
      <c r="F57" s="4"/>
      <c r="G57" s="145"/>
      <c r="H57" s="4"/>
    </row>
    <row r="58" spans="1:8" ht="15.75" x14ac:dyDescent="0.25">
      <c r="A58" s="84"/>
      <c r="B58" s="4"/>
      <c r="C58" s="4"/>
      <c r="D58" s="4"/>
      <c r="E58" s="4"/>
      <c r="F58" s="106" t="s">
        <v>371</v>
      </c>
      <c r="G58" s="103">
        <f>SUM(G36:G57)</f>
        <v>0</v>
      </c>
      <c r="H58" s="4"/>
    </row>
    <row r="59" spans="1:8" ht="15.75" x14ac:dyDescent="0.25">
      <c r="A59" s="84"/>
      <c r="B59" s="4"/>
      <c r="C59" s="4"/>
      <c r="D59" s="4"/>
      <c r="E59" s="4"/>
      <c r="F59" s="4"/>
      <c r="G59" s="85"/>
      <c r="H59" s="4"/>
    </row>
    <row r="60" spans="1:8" ht="15.75" x14ac:dyDescent="0.25">
      <c r="A60" s="84"/>
      <c r="B60" s="4"/>
      <c r="C60" s="4"/>
      <c r="D60" s="4"/>
      <c r="E60" s="106" t="s">
        <v>318</v>
      </c>
      <c r="F60" s="4"/>
      <c r="G60" s="153">
        <f>G15+G33+G58</f>
        <v>0</v>
      </c>
      <c r="H60" s="4"/>
    </row>
    <row r="61" spans="1:8" ht="16.5" thickBot="1" x14ac:dyDescent="0.3">
      <c r="A61" s="84"/>
      <c r="B61" s="4"/>
      <c r="C61" s="4"/>
      <c r="D61" s="4"/>
      <c r="E61" s="106"/>
      <c r="F61" s="4"/>
      <c r="G61" s="228" t="s">
        <v>46</v>
      </c>
      <c r="H61" s="4"/>
    </row>
    <row r="62" spans="1:8" ht="16.5" thickBot="1" x14ac:dyDescent="0.3">
      <c r="A62" s="365"/>
      <c r="B62" s="4"/>
      <c r="C62" s="4"/>
      <c r="D62" s="4"/>
      <c r="E62" s="106" t="s">
        <v>319</v>
      </c>
      <c r="F62" s="4"/>
      <c r="G62" s="229">
        <f>IF(A62="Yes",(G60-G45-G42)*1.3,0)</f>
        <v>0</v>
      </c>
      <c r="H62" s="4"/>
    </row>
    <row r="63" spans="1:8" ht="15.75" x14ac:dyDescent="0.25">
      <c r="A63" s="84"/>
      <c r="B63" s="4"/>
      <c r="C63" s="4"/>
      <c r="D63" s="6"/>
      <c r="E63" s="6"/>
      <c r="F63" s="4"/>
      <c r="G63" s="231"/>
      <c r="H63" s="4"/>
    </row>
    <row r="64" spans="1:8" ht="15.75" x14ac:dyDescent="0.25">
      <c r="A64" s="232" t="s">
        <v>389</v>
      </c>
      <c r="B64" s="233"/>
      <c r="C64" s="233"/>
      <c r="D64" s="234"/>
      <c r="E64" s="233"/>
      <c r="F64" s="233"/>
      <c r="G64" s="235">
        <f>G60+G62</f>
        <v>0</v>
      </c>
      <c r="H64" s="4"/>
    </row>
    <row r="65" spans="1:8" ht="15.75" x14ac:dyDescent="0.25">
      <c r="A65" s="98"/>
      <c r="B65" s="31"/>
      <c r="C65" s="31"/>
      <c r="D65" s="31"/>
      <c r="E65" s="31"/>
      <c r="F65" s="31"/>
      <c r="G65" s="230"/>
      <c r="H65" s="4"/>
    </row>
    <row r="66" spans="1:8" ht="15.75" x14ac:dyDescent="0.25">
      <c r="A66" s="4"/>
      <c r="B66" s="4"/>
      <c r="C66" s="4"/>
      <c r="D66" s="4"/>
      <c r="E66" s="4"/>
      <c r="F66" s="4"/>
      <c r="G66" s="4"/>
      <c r="H66" s="4"/>
    </row>
    <row r="67" spans="1:8" ht="15.75" x14ac:dyDescent="0.25">
      <c r="A67" s="4"/>
      <c r="B67" s="4"/>
      <c r="C67" s="4"/>
      <c r="D67" s="4"/>
      <c r="E67" s="4"/>
      <c r="F67" s="4"/>
      <c r="G67" s="4"/>
      <c r="H67" s="4"/>
    </row>
    <row r="68" spans="1:8" ht="15.75" x14ac:dyDescent="0.25">
      <c r="A68" s="4"/>
      <c r="B68" s="4"/>
      <c r="C68" s="4"/>
      <c r="D68" s="4"/>
      <c r="E68" s="4"/>
      <c r="F68" s="4"/>
      <c r="G68" s="4"/>
      <c r="H68" s="4"/>
    </row>
    <row r="69" spans="1:8" ht="15.75" x14ac:dyDescent="0.25">
      <c r="A69" s="4"/>
      <c r="B69" s="4"/>
      <c r="C69" s="4"/>
      <c r="D69" s="4"/>
      <c r="E69" s="4"/>
      <c r="F69" s="4"/>
      <c r="G69" s="4"/>
      <c r="H69" s="4"/>
    </row>
    <row r="70" spans="1:8" ht="15.75" x14ac:dyDescent="0.25">
      <c r="A70" s="4"/>
      <c r="B70" s="4"/>
      <c r="C70" s="4"/>
      <c r="D70" s="4"/>
      <c r="E70" s="4"/>
      <c r="F70" s="4"/>
      <c r="G70" s="4"/>
      <c r="H70" s="4"/>
    </row>
    <row r="71" spans="1:8" ht="15.75" x14ac:dyDescent="0.25">
      <c r="A71" s="4"/>
      <c r="B71" s="4"/>
      <c r="C71" s="4"/>
      <c r="D71" s="4"/>
      <c r="E71" s="4"/>
      <c r="F71" s="4"/>
      <c r="G71" s="4"/>
      <c r="H71" s="4"/>
    </row>
    <row r="72" spans="1:8" ht="15.75" x14ac:dyDescent="0.25">
      <c r="A72" s="4"/>
      <c r="B72" s="4"/>
      <c r="C72" s="4"/>
      <c r="D72" s="4"/>
      <c r="E72" s="4"/>
      <c r="F72" s="4"/>
      <c r="G72" s="4"/>
      <c r="H72" s="4"/>
    </row>
    <row r="73" spans="1:8" ht="15.75" x14ac:dyDescent="0.25">
      <c r="A73" s="4"/>
      <c r="B73" s="4"/>
      <c r="C73" s="4"/>
      <c r="D73" s="4"/>
      <c r="E73" s="4"/>
      <c r="F73" s="4"/>
      <c r="G73" s="4"/>
      <c r="H73" s="4"/>
    </row>
    <row r="74" spans="1:8" ht="15.75" x14ac:dyDescent="0.25">
      <c r="A74" s="4"/>
      <c r="B74" s="4"/>
      <c r="C74" s="4"/>
      <c r="D74" s="4"/>
      <c r="E74" s="4"/>
      <c r="F74" s="4"/>
      <c r="G74" s="4"/>
      <c r="H74" s="4"/>
    </row>
    <row r="75" spans="1:8" ht="15.75" x14ac:dyDescent="0.25">
      <c r="A75" s="4"/>
      <c r="B75" s="4"/>
      <c r="C75" s="4"/>
      <c r="D75" s="4"/>
      <c r="E75" s="4"/>
      <c r="F75" s="4"/>
      <c r="G75" s="4"/>
      <c r="H75" s="4"/>
    </row>
    <row r="76" spans="1:8" ht="15.75" x14ac:dyDescent="0.25">
      <c r="A76" s="4"/>
      <c r="B76" s="4"/>
      <c r="C76" s="4"/>
      <c r="D76" s="4"/>
      <c r="E76" s="4"/>
      <c r="F76" s="4"/>
      <c r="G76" s="4"/>
      <c r="H76" s="4"/>
    </row>
    <row r="77" spans="1:8" ht="15.75" x14ac:dyDescent="0.25">
      <c r="A77" s="4"/>
      <c r="B77" s="4"/>
      <c r="C77" s="4"/>
      <c r="D77" s="4"/>
      <c r="E77" s="4"/>
      <c r="F77" s="4"/>
      <c r="G77" s="4"/>
      <c r="H77" s="4"/>
    </row>
    <row r="78" spans="1:8" ht="15.75" x14ac:dyDescent="0.25">
      <c r="A78" s="4"/>
      <c r="B78" s="4"/>
      <c r="C78" s="4"/>
      <c r="D78" s="4"/>
      <c r="E78" s="4"/>
      <c r="F78" s="4"/>
      <c r="G78" s="4"/>
      <c r="H78" s="4"/>
    </row>
    <row r="79" spans="1:8" ht="15.75" x14ac:dyDescent="0.25">
      <c r="A79" s="4"/>
      <c r="B79" s="4"/>
      <c r="C79" s="4"/>
      <c r="D79" s="4"/>
      <c r="E79" s="4"/>
      <c r="F79" s="4"/>
      <c r="G79" s="4"/>
      <c r="H79" s="4"/>
    </row>
  </sheetData>
  <sheetProtection algorithmName="SHA-512" hashValue="D78VmDQZ2CcAzw7TQMSffLT5x5T+4HMMaXaLEB1gvz7R1I+hop91vjb98COZc5uW07GBAPuoqwKU6iMoLiGd2g==" saltValue="FJo4ulR/C2c54v5TOAC1qQ==" spinCount="100000" sheet="1" objects="1" scenarios="1"/>
  <mergeCells count="2">
    <mergeCell ref="E36:E37"/>
    <mergeCell ref="A2:G2"/>
  </mergeCells>
  <phoneticPr fontId="2" type="noConversion"/>
  <dataValidations count="1">
    <dataValidation type="list" allowBlank="1" showInputMessage="1" showErrorMessage="1" sqref="A18 A20 A22 A24 A26 A29 A31 A36:A37 A39 A42 A45 A48 A51:A52 A54 A62" xr:uid="{69F8A817-6F59-47F2-BA2B-F95E98D84DA6}">
      <formula1>"Yes, No"</formula1>
    </dataValidation>
  </dataValidations>
  <printOptions horizontalCentered="1" verticalCentered="1"/>
  <pageMargins left="0.75" right="0.75" top="1" bottom="1" header="0.5" footer="0.5"/>
  <pageSetup scale="51" orientation="portrait" r:id="rId1"/>
  <headerFooter>
    <oddHeader xml:space="preserve">&amp;L&amp;"Calibri,Bold"Exhibit 4.03
Development Financial Pro Forma
&amp;R&amp;"Calibri,Italic"Orange County
Housing and Community Development
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9"/>
  <sheetViews>
    <sheetView zoomScale="75" zoomScaleNormal="75" workbookViewId="0">
      <selection activeCell="F12" sqref="F12"/>
    </sheetView>
  </sheetViews>
  <sheetFormatPr defaultColWidth="0" defaultRowHeight="12.75" x14ac:dyDescent="0.2"/>
  <cols>
    <col min="1" max="1" width="25.77734375" style="3" customWidth="1"/>
    <col min="2" max="4" width="13.6640625" style="3" customWidth="1"/>
    <col min="5" max="5" width="12" style="3" customWidth="1"/>
    <col min="6" max="6" width="12.109375" style="3" bestFit="1" customWidth="1"/>
    <col min="7" max="7" width="15.44140625" style="3" bestFit="1" customWidth="1"/>
    <col min="8" max="8" width="8.77734375" style="3" customWidth="1"/>
    <col min="9" max="16384" width="8.77734375" style="3" hidden="1"/>
  </cols>
  <sheetData>
    <row r="1" spans="1:7" ht="24.75" customHeight="1" x14ac:dyDescent="0.2">
      <c r="A1" s="541" t="s">
        <v>392</v>
      </c>
      <c r="B1" s="542"/>
      <c r="C1" s="542"/>
      <c r="D1" s="542"/>
      <c r="E1" s="542"/>
      <c r="F1" s="542"/>
      <c r="G1" s="543"/>
    </row>
    <row r="2" spans="1:7" ht="16.5" customHeight="1" x14ac:dyDescent="0.2">
      <c r="A2" s="130"/>
      <c r="B2" s="131"/>
      <c r="C2" s="131"/>
      <c r="D2" s="131"/>
      <c r="E2" s="132"/>
      <c r="F2" s="132"/>
      <c r="G2" s="133"/>
    </row>
    <row r="3" spans="1:7" s="2" customFormat="1" ht="16.5" customHeight="1" x14ac:dyDescent="0.25">
      <c r="A3" s="236" t="s">
        <v>394</v>
      </c>
      <c r="B3" s="201" t="s">
        <v>77</v>
      </c>
      <c r="C3" s="498" t="s">
        <v>447</v>
      </c>
      <c r="D3" s="498" t="s">
        <v>448</v>
      </c>
      <c r="E3" s="202" t="s">
        <v>195</v>
      </c>
      <c r="F3" s="202" t="s">
        <v>390</v>
      </c>
      <c r="G3" s="203" t="s">
        <v>391</v>
      </c>
    </row>
    <row r="4" spans="1:7" s="2" customFormat="1" ht="16.5" customHeight="1" x14ac:dyDescent="0.25">
      <c r="A4" s="56" t="s">
        <v>320</v>
      </c>
      <c r="B4" s="368"/>
      <c r="C4" s="492"/>
      <c r="D4" s="492"/>
      <c r="E4" s="239" t="str">
        <f>IFERROR(B4/RENT!$F$69," ")</f>
        <v xml:space="preserve"> </v>
      </c>
      <c r="F4" s="239" t="str">
        <f>IFERROR(B4/RENT!$K$69," ")</f>
        <v xml:space="preserve"> </v>
      </c>
      <c r="G4" s="251" t="str">
        <f>IFERROR(B4/B$16," ")</f>
        <v xml:space="preserve"> </v>
      </c>
    </row>
    <row r="5" spans="1:7" s="2" customFormat="1" ht="16.5" customHeight="1" x14ac:dyDescent="0.25">
      <c r="A5" s="336" t="s">
        <v>437</v>
      </c>
      <c r="B5" s="437"/>
      <c r="C5" s="493"/>
      <c r="D5" s="493"/>
      <c r="E5" s="239" t="str">
        <f>IFERROR(B5/RENT!$F$69," ")</f>
        <v xml:space="preserve"> </v>
      </c>
      <c r="F5" s="239" t="str">
        <f>IFERROR(B5/RENT!$K$69," ")</f>
        <v xml:space="preserve"> </v>
      </c>
      <c r="G5" s="251" t="str">
        <f t="shared" ref="G5:G16" si="0">IFERROR(B5/B$16," ")</f>
        <v xml:space="preserve"> </v>
      </c>
    </row>
    <row r="6" spans="1:7" s="2" customFormat="1" ht="16.5" customHeight="1" x14ac:dyDescent="0.25">
      <c r="A6" s="337" t="s">
        <v>437</v>
      </c>
      <c r="B6" s="437"/>
      <c r="C6" s="493"/>
      <c r="D6" s="493"/>
      <c r="E6" s="239" t="str">
        <f>IFERROR(B6/RENT!$F$69," ")</f>
        <v xml:space="preserve"> </v>
      </c>
      <c r="F6" s="239" t="str">
        <f>IFERROR(B6/RENT!$K$69," ")</f>
        <v xml:space="preserve"> </v>
      </c>
      <c r="G6" s="251" t="str">
        <f t="shared" si="0"/>
        <v xml:space="preserve"> </v>
      </c>
    </row>
    <row r="7" spans="1:7" s="2" customFormat="1" ht="16.5" customHeight="1" x14ac:dyDescent="0.25">
      <c r="A7" s="337" t="s">
        <v>353</v>
      </c>
      <c r="B7" s="437"/>
      <c r="C7" s="493"/>
      <c r="D7" s="493"/>
      <c r="E7" s="239" t="str">
        <f>IFERROR(B7/RENT!$F$69," ")</f>
        <v xml:space="preserve"> </v>
      </c>
      <c r="F7" s="239" t="str">
        <f>IFERROR(B7/RENT!$K$69," ")</f>
        <v xml:space="preserve"> </v>
      </c>
      <c r="G7" s="251" t="str">
        <f t="shared" si="0"/>
        <v xml:space="preserve"> </v>
      </c>
    </row>
    <row r="8" spans="1:7" s="2" customFormat="1" ht="16.5" customHeight="1" x14ac:dyDescent="0.25">
      <c r="A8" s="337" t="s">
        <v>354</v>
      </c>
      <c r="B8" s="437"/>
      <c r="C8" s="493"/>
      <c r="D8" s="493"/>
      <c r="E8" s="239" t="str">
        <f>IFERROR(B8/RENT!$F$69," ")</f>
        <v xml:space="preserve"> </v>
      </c>
      <c r="F8" s="239" t="str">
        <f>IFERROR(B8/RENT!$K$69," ")</f>
        <v xml:space="preserve"> </v>
      </c>
      <c r="G8" s="251" t="str">
        <f t="shared" ref="G8:G15" si="1">IFERROR(B8/B$16," ")</f>
        <v xml:space="preserve"> </v>
      </c>
    </row>
    <row r="9" spans="1:7" s="2" customFormat="1" ht="16.5" customHeight="1" x14ac:dyDescent="0.25">
      <c r="A9" s="337" t="s">
        <v>355</v>
      </c>
      <c r="B9" s="437"/>
      <c r="C9" s="493"/>
      <c r="D9" s="493"/>
      <c r="E9" s="239" t="str">
        <f>IFERROR(B9/RENT!$F$69," ")</f>
        <v xml:space="preserve"> </v>
      </c>
      <c r="F9" s="239" t="str">
        <f>IFERROR(B9/RENT!$K$69," ")</f>
        <v xml:space="preserve"> </v>
      </c>
      <c r="G9" s="251" t="str">
        <f t="shared" si="1"/>
        <v xml:space="preserve"> </v>
      </c>
    </row>
    <row r="10" spans="1:7" s="2" customFormat="1" ht="16.5" customHeight="1" x14ac:dyDescent="0.25">
      <c r="A10" s="337" t="s">
        <v>65</v>
      </c>
      <c r="B10" s="437"/>
      <c r="C10" s="493"/>
      <c r="D10" s="493"/>
      <c r="E10" s="239" t="str">
        <f>IFERROR(B10/RENT!$F$69," ")</f>
        <v xml:space="preserve"> </v>
      </c>
      <c r="F10" s="239" t="str">
        <f>IFERROR(B10/RENT!$K$69," ")</f>
        <v xml:space="preserve"> </v>
      </c>
      <c r="G10" s="251" t="str">
        <f t="shared" si="1"/>
        <v xml:space="preserve"> </v>
      </c>
    </row>
    <row r="11" spans="1:7" s="2" customFormat="1" ht="16.5" customHeight="1" x14ac:dyDescent="0.25">
      <c r="A11" s="337" t="s">
        <v>65</v>
      </c>
      <c r="B11" s="437"/>
      <c r="C11" s="493"/>
      <c r="D11" s="493"/>
      <c r="E11" s="239" t="str">
        <f>IFERROR(B11/RENT!$F$69," ")</f>
        <v xml:space="preserve"> </v>
      </c>
      <c r="F11" s="239" t="str">
        <f>IFERROR(B11/RENT!$K$69," ")</f>
        <v xml:space="preserve"> </v>
      </c>
      <c r="G11" s="251" t="str">
        <f t="shared" si="1"/>
        <v xml:space="preserve"> </v>
      </c>
    </row>
    <row r="12" spans="1:7" s="2" customFormat="1" ht="16.5" customHeight="1" x14ac:dyDescent="0.25">
      <c r="A12" s="337" t="s">
        <v>65</v>
      </c>
      <c r="B12" s="437"/>
      <c r="C12" s="493"/>
      <c r="D12" s="493"/>
      <c r="E12" s="239" t="str">
        <f>IFERROR(B12/RENT!$F$69," ")</f>
        <v xml:space="preserve"> </v>
      </c>
      <c r="F12" s="239" t="str">
        <f>IFERROR(B12/RENT!$K$69," ")</f>
        <v xml:space="preserve"> </v>
      </c>
      <c r="G12" s="251" t="str">
        <f t="shared" si="1"/>
        <v xml:space="preserve"> </v>
      </c>
    </row>
    <row r="13" spans="1:7" s="2" customFormat="1" ht="16.5" customHeight="1" x14ac:dyDescent="0.25">
      <c r="A13" s="337" t="s">
        <v>65</v>
      </c>
      <c r="B13" s="437"/>
      <c r="C13" s="493"/>
      <c r="D13" s="493"/>
      <c r="E13" s="239" t="str">
        <f>IFERROR(B13/RENT!$F$69," ")</f>
        <v xml:space="preserve"> </v>
      </c>
      <c r="F13" s="239" t="str">
        <f>IFERROR(B13/RENT!$K$69," ")</f>
        <v xml:space="preserve"> </v>
      </c>
      <c r="G13" s="251" t="str">
        <f t="shared" si="1"/>
        <v xml:space="preserve"> </v>
      </c>
    </row>
    <row r="14" spans="1:7" s="2" customFormat="1" ht="16.5" customHeight="1" x14ac:dyDescent="0.25">
      <c r="A14" s="338" t="s">
        <v>65</v>
      </c>
      <c r="B14" s="437"/>
      <c r="C14" s="493"/>
      <c r="D14" s="493"/>
      <c r="E14" s="239" t="str">
        <f>IFERROR(B14/RENT!$F$69," ")</f>
        <v xml:space="preserve"> </v>
      </c>
      <c r="F14" s="239" t="str">
        <f>IFERROR(B14/RENT!$K$69," ")</f>
        <v xml:space="preserve"> </v>
      </c>
      <c r="G14" s="251" t="str">
        <f t="shared" si="1"/>
        <v xml:space="preserve"> </v>
      </c>
    </row>
    <row r="15" spans="1:7" s="2" customFormat="1" ht="16.5" customHeight="1" thickBot="1" x14ac:dyDescent="0.3">
      <c r="A15" s="56" t="s">
        <v>395</v>
      </c>
      <c r="B15" s="370"/>
      <c r="C15" s="494"/>
      <c r="D15" s="494"/>
      <c r="E15" s="249" t="str">
        <f>IFERROR(B15/RENT!$F$69," ")</f>
        <v xml:space="preserve"> </v>
      </c>
      <c r="F15" s="249" t="str">
        <f>IFERROR(B15/RENT!$K$69," ")</f>
        <v xml:space="preserve"> </v>
      </c>
      <c r="G15" s="252" t="str">
        <f t="shared" si="1"/>
        <v xml:space="preserve"> </v>
      </c>
    </row>
    <row r="16" spans="1:7" s="2" customFormat="1" ht="16.5" customHeight="1" thickTop="1" x14ac:dyDescent="0.25">
      <c r="A16" s="62" t="s">
        <v>321</v>
      </c>
      <c r="B16" s="250">
        <f>SUM(B4:B15)</f>
        <v>0</v>
      </c>
      <c r="C16" s="488"/>
      <c r="D16" s="488"/>
      <c r="E16" s="250" t="str">
        <f>IFERROR(B16/RENT!$F$69," ")</f>
        <v xml:space="preserve"> </v>
      </c>
      <c r="F16" s="250" t="str">
        <f>IFERROR(B16/RENT!$K$69," ")</f>
        <v xml:space="preserve"> </v>
      </c>
      <c r="G16" s="253" t="str">
        <f t="shared" si="0"/>
        <v xml:space="preserve"> </v>
      </c>
    </row>
    <row r="17" spans="1:7" s="2" customFormat="1" ht="16.5" customHeight="1" x14ac:dyDescent="0.25">
      <c r="A17" s="62"/>
      <c r="B17" s="239"/>
      <c r="C17" s="489"/>
      <c r="D17" s="489"/>
      <c r="E17" s="237"/>
      <c r="F17" s="237"/>
      <c r="G17" s="238"/>
    </row>
    <row r="18" spans="1:7" s="2" customFormat="1" ht="16.5" customHeight="1" x14ac:dyDescent="0.25">
      <c r="A18" s="240" t="s">
        <v>342</v>
      </c>
      <c r="B18" s="248">
        <f>'DEV BUDGET'!$C$113</f>
        <v>0</v>
      </c>
      <c r="C18" s="490"/>
      <c r="D18" s="490"/>
      <c r="E18" s="237"/>
      <c r="F18" s="237"/>
      <c r="G18" s="238"/>
    </row>
    <row r="19" spans="1:7" s="2" customFormat="1" ht="16.5" customHeight="1" x14ac:dyDescent="0.25">
      <c r="A19" s="240" t="s">
        <v>396</v>
      </c>
      <c r="B19" s="248">
        <f>B16-B18</f>
        <v>0</v>
      </c>
      <c r="C19" s="490"/>
      <c r="D19" s="490"/>
      <c r="E19" s="237"/>
      <c r="F19" s="237"/>
      <c r="G19" s="238"/>
    </row>
    <row r="20" spans="1:7" s="2" customFormat="1" ht="16.5" customHeight="1" x14ac:dyDescent="0.2">
      <c r="A20" s="240"/>
      <c r="B20" s="241"/>
      <c r="C20" s="491"/>
      <c r="D20" s="491"/>
      <c r="E20" s="241"/>
      <c r="F20" s="241"/>
      <c r="G20" s="242"/>
    </row>
    <row r="21" spans="1:7" s="2" customFormat="1" ht="16.5" customHeight="1" x14ac:dyDescent="0.25">
      <c r="A21" s="254" t="s">
        <v>397</v>
      </c>
      <c r="B21" s="201" t="s">
        <v>77</v>
      </c>
      <c r="C21" s="498" t="s">
        <v>447</v>
      </c>
      <c r="D21" s="498" t="s">
        <v>448</v>
      </c>
      <c r="E21" s="202" t="s">
        <v>195</v>
      </c>
      <c r="F21" s="202" t="s">
        <v>390</v>
      </c>
      <c r="G21" s="203" t="s">
        <v>391</v>
      </c>
    </row>
    <row r="22" spans="1:7" s="2" customFormat="1" ht="16.5" customHeight="1" x14ac:dyDescent="0.25">
      <c r="A22" s="56" t="s">
        <v>398</v>
      </c>
      <c r="B22" s="368"/>
      <c r="C22" s="495"/>
      <c r="D22" s="492"/>
      <c r="E22" s="239" t="str">
        <f>IFERROR(B22/RENT!$F$69," ")</f>
        <v xml:space="preserve"> </v>
      </c>
      <c r="F22" s="239" t="str">
        <f>IFERROR(B22/RENT!$K$69," ")</f>
        <v xml:space="preserve"> </v>
      </c>
      <c r="G22" s="251" t="str">
        <f>IFERROR(B22/B$35," ")</f>
        <v xml:space="preserve"> </v>
      </c>
    </row>
    <row r="23" spans="1:7" s="2" customFormat="1" ht="16.5" customHeight="1" x14ac:dyDescent="0.25">
      <c r="A23" s="462" t="s">
        <v>437</v>
      </c>
      <c r="B23" s="437"/>
      <c r="C23" s="495"/>
      <c r="D23" s="493"/>
      <c r="E23" s="239" t="str">
        <f>IFERROR(B23/RENT!$F$69," ")</f>
        <v xml:space="preserve"> </v>
      </c>
      <c r="F23" s="239" t="str">
        <f>IFERROR(B23/RENT!$K$69," ")</f>
        <v xml:space="preserve"> </v>
      </c>
      <c r="G23" s="251" t="str">
        <f t="shared" ref="G23:G34" si="2">IFERROR(B23/B$35," ")</f>
        <v xml:space="preserve"> </v>
      </c>
    </row>
    <row r="24" spans="1:7" s="2" customFormat="1" ht="16.5" customHeight="1" x14ac:dyDescent="0.25">
      <c r="A24" s="463" t="s">
        <v>437</v>
      </c>
      <c r="B24" s="437"/>
      <c r="C24" s="495"/>
      <c r="D24" s="493"/>
      <c r="E24" s="239" t="str">
        <f>IFERROR(B24/RENT!$F$69," ")</f>
        <v xml:space="preserve"> </v>
      </c>
      <c r="F24" s="239" t="str">
        <f>IFERROR(B24/RENT!$K$69," ")</f>
        <v xml:space="preserve"> </v>
      </c>
      <c r="G24" s="251" t="str">
        <f t="shared" si="2"/>
        <v xml:space="preserve"> </v>
      </c>
    </row>
    <row r="25" spans="1:7" s="2" customFormat="1" ht="16.5" customHeight="1" x14ac:dyDescent="0.25">
      <c r="A25" s="337" t="s">
        <v>353</v>
      </c>
      <c r="B25" s="437"/>
      <c r="C25" s="495"/>
      <c r="D25" s="493"/>
      <c r="E25" s="239" t="str">
        <f>IFERROR(B25/RENT!$F$69," ")</f>
        <v xml:space="preserve"> </v>
      </c>
      <c r="F25" s="239" t="str">
        <f>IFERROR(B25/RENT!$K$69," ")</f>
        <v xml:space="preserve"> </v>
      </c>
      <c r="G25" s="251" t="str">
        <f t="shared" si="2"/>
        <v xml:space="preserve"> </v>
      </c>
    </row>
    <row r="26" spans="1:7" s="2" customFormat="1" ht="16.5" customHeight="1" x14ac:dyDescent="0.25">
      <c r="A26" s="337" t="s">
        <v>354</v>
      </c>
      <c r="B26" s="437"/>
      <c r="C26" s="495"/>
      <c r="D26" s="493"/>
      <c r="E26" s="239" t="str">
        <f>IFERROR(B26/RENT!$F$69," ")</f>
        <v xml:space="preserve"> </v>
      </c>
      <c r="F26" s="239" t="str">
        <f>IFERROR(B26/RENT!$K$69," ")</f>
        <v xml:space="preserve"> </v>
      </c>
      <c r="G26" s="251" t="str">
        <f t="shared" si="2"/>
        <v xml:space="preserve"> </v>
      </c>
    </row>
    <row r="27" spans="1:7" s="2" customFormat="1" ht="16.5" customHeight="1" x14ac:dyDescent="0.25">
      <c r="A27" s="337" t="s">
        <v>355</v>
      </c>
      <c r="B27" s="437"/>
      <c r="C27" s="495"/>
      <c r="D27" s="493"/>
      <c r="E27" s="239" t="str">
        <f>IFERROR(B27/RENT!$F$69," ")</f>
        <v xml:space="preserve"> </v>
      </c>
      <c r="F27" s="239" t="str">
        <f>IFERROR(B27/RENT!$K$69," ")</f>
        <v xml:space="preserve"> </v>
      </c>
      <c r="G27" s="251" t="str">
        <f t="shared" si="2"/>
        <v xml:space="preserve"> </v>
      </c>
    </row>
    <row r="28" spans="1:7" s="2" customFormat="1" ht="16.5" customHeight="1" x14ac:dyDescent="0.25">
      <c r="A28" s="337" t="s">
        <v>65</v>
      </c>
      <c r="B28" s="437"/>
      <c r="C28" s="495"/>
      <c r="D28" s="493"/>
      <c r="E28" s="239" t="str">
        <f>IFERROR(B28/RENT!$F$69," ")</f>
        <v xml:space="preserve"> </v>
      </c>
      <c r="F28" s="239" t="str">
        <f>IFERROR(B28/RENT!$K$69," ")</f>
        <v xml:space="preserve"> </v>
      </c>
      <c r="G28" s="251" t="str">
        <f t="shared" si="2"/>
        <v xml:space="preserve"> </v>
      </c>
    </row>
    <row r="29" spans="1:7" s="2" customFormat="1" ht="16.5" customHeight="1" x14ac:dyDescent="0.25">
      <c r="A29" s="337" t="s">
        <v>65</v>
      </c>
      <c r="B29" s="437"/>
      <c r="C29" s="495"/>
      <c r="D29" s="493"/>
      <c r="E29" s="239" t="str">
        <f>IFERROR(B29/RENT!$F$69," ")</f>
        <v xml:space="preserve"> </v>
      </c>
      <c r="F29" s="239" t="str">
        <f>IFERROR(B29/RENT!$K$69," ")</f>
        <v xml:space="preserve"> </v>
      </c>
      <c r="G29" s="251" t="str">
        <f t="shared" si="2"/>
        <v xml:space="preserve"> </v>
      </c>
    </row>
    <row r="30" spans="1:7" s="2" customFormat="1" ht="16.5" customHeight="1" x14ac:dyDescent="0.25">
      <c r="A30" s="337" t="s">
        <v>65</v>
      </c>
      <c r="B30" s="437"/>
      <c r="C30" s="495"/>
      <c r="D30" s="493"/>
      <c r="E30" s="239" t="str">
        <f>IFERROR(B30/RENT!$F$69," ")</f>
        <v xml:space="preserve"> </v>
      </c>
      <c r="F30" s="239" t="str">
        <f>IFERROR(B30/RENT!$K$69," ")</f>
        <v xml:space="preserve"> </v>
      </c>
      <c r="G30" s="251" t="str">
        <f t="shared" si="2"/>
        <v xml:space="preserve"> </v>
      </c>
    </row>
    <row r="31" spans="1:7" s="2" customFormat="1" ht="16.5" customHeight="1" x14ac:dyDescent="0.25">
      <c r="A31" s="337" t="s">
        <v>65</v>
      </c>
      <c r="B31" s="437"/>
      <c r="C31" s="495"/>
      <c r="D31" s="493"/>
      <c r="E31" s="239" t="str">
        <f>IFERROR(B31/RENT!$F$69," ")</f>
        <v xml:space="preserve"> </v>
      </c>
      <c r="F31" s="239" t="str">
        <f>IFERROR(B31/RENT!$K$69," ")</f>
        <v xml:space="preserve"> </v>
      </c>
      <c r="G31" s="251" t="str">
        <f t="shared" si="2"/>
        <v xml:space="preserve"> </v>
      </c>
    </row>
    <row r="32" spans="1:7" s="2" customFormat="1" ht="16.5" customHeight="1" x14ac:dyDescent="0.25">
      <c r="A32" s="338" t="s">
        <v>65</v>
      </c>
      <c r="B32" s="437"/>
      <c r="C32" s="495"/>
      <c r="D32" s="493"/>
      <c r="E32" s="239" t="str">
        <f>IFERROR(B32/RENT!$F$69," ")</f>
        <v xml:space="preserve"> </v>
      </c>
      <c r="F32" s="239" t="str">
        <f>IFERROR(B32/RENT!$K$69," ")</f>
        <v xml:space="preserve"> </v>
      </c>
      <c r="G32" s="251" t="str">
        <f t="shared" si="2"/>
        <v xml:space="preserve"> </v>
      </c>
    </row>
    <row r="33" spans="1:7" s="2" customFormat="1" ht="16.5" customHeight="1" x14ac:dyDescent="0.25">
      <c r="A33" s="56" t="s">
        <v>395</v>
      </c>
      <c r="B33" s="369"/>
      <c r="C33" s="495"/>
      <c r="D33" s="493"/>
      <c r="E33" s="239" t="str">
        <f>IFERROR(B33/RENT!$F$69," ")</f>
        <v xml:space="preserve"> </v>
      </c>
      <c r="F33" s="239" t="str">
        <f>IFERROR(B33/RENT!$K$69," ")</f>
        <v xml:space="preserve"> </v>
      </c>
      <c r="G33" s="251" t="str">
        <f t="shared" si="2"/>
        <v xml:space="preserve"> </v>
      </c>
    </row>
    <row r="34" spans="1:7" s="2" customFormat="1" ht="16.5" customHeight="1" thickBot="1" x14ac:dyDescent="0.3">
      <c r="A34" s="56" t="s">
        <v>322</v>
      </c>
      <c r="B34" s="370"/>
      <c r="C34" s="496"/>
      <c r="D34" s="494"/>
      <c r="E34" s="249" t="str">
        <f>IFERROR(B34/RENT!$F$69," ")</f>
        <v xml:space="preserve"> </v>
      </c>
      <c r="F34" s="249" t="str">
        <f>IFERROR(B34/RENT!$K$69," ")</f>
        <v xml:space="preserve"> </v>
      </c>
      <c r="G34" s="252" t="str">
        <f t="shared" si="2"/>
        <v xml:space="preserve"> </v>
      </c>
    </row>
    <row r="35" spans="1:7" s="2" customFormat="1" ht="16.5" customHeight="1" thickTop="1" x14ac:dyDescent="0.25">
      <c r="A35" s="62" t="s">
        <v>321</v>
      </c>
      <c r="B35" s="250">
        <f>SUM(B22:B34)</f>
        <v>0</v>
      </c>
      <c r="C35" s="250"/>
      <c r="D35" s="250"/>
      <c r="E35" s="255" t="str">
        <f>IFERROR(B35/RENT!$F$69," ")</f>
        <v xml:space="preserve"> </v>
      </c>
      <c r="F35" s="255" t="str">
        <f>IFERROR(B35/RENT!$K$69," ")</f>
        <v xml:space="preserve"> </v>
      </c>
      <c r="G35" s="253" t="str">
        <f t="shared" ref="G35" si="3">IFERROR(B35/B$35," ")</f>
        <v xml:space="preserve"> </v>
      </c>
    </row>
    <row r="36" spans="1:7" s="2" customFormat="1" ht="16.5" customHeight="1" x14ac:dyDescent="0.25">
      <c r="A36" s="243"/>
      <c r="B36" s="237"/>
      <c r="C36" s="237"/>
      <c r="D36" s="237"/>
      <c r="E36" s="237"/>
      <c r="F36" s="237"/>
      <c r="G36" s="244"/>
    </row>
    <row r="37" spans="1:7" s="2" customFormat="1" ht="16.5" customHeight="1" x14ac:dyDescent="0.2">
      <c r="A37" s="240" t="s">
        <v>342</v>
      </c>
      <c r="B37" s="248">
        <f>'DEV BUDGET'!$C$113</f>
        <v>0</v>
      </c>
      <c r="C37" s="248"/>
      <c r="D37" s="248"/>
      <c r="E37" s="241"/>
      <c r="F37" s="241"/>
      <c r="G37" s="242"/>
    </row>
    <row r="38" spans="1:7" s="2" customFormat="1" ht="16.5" customHeight="1" x14ac:dyDescent="0.2">
      <c r="A38" s="240" t="s">
        <v>396</v>
      </c>
      <c r="B38" s="248">
        <f>B35-B37</f>
        <v>0</v>
      </c>
      <c r="C38" s="248"/>
      <c r="D38" s="248"/>
      <c r="E38" s="241"/>
      <c r="F38" s="241"/>
      <c r="G38" s="242"/>
    </row>
    <row r="39" spans="1:7" s="2" customFormat="1" ht="16.5" customHeight="1" x14ac:dyDescent="0.2">
      <c r="A39" s="245"/>
      <c r="B39" s="246"/>
      <c r="C39" s="246"/>
      <c r="D39" s="246"/>
      <c r="E39" s="246"/>
      <c r="F39" s="246"/>
      <c r="G39" s="247"/>
    </row>
    <row r="40" spans="1:7" s="2" customFormat="1" ht="16.5" customHeight="1" x14ac:dyDescent="0.2">
      <c r="A40" s="36"/>
      <c r="B40" s="36"/>
      <c r="C40" s="36"/>
      <c r="D40" s="36"/>
      <c r="E40" s="36"/>
      <c r="F40" s="36"/>
      <c r="G40" s="36"/>
    </row>
    <row r="41" spans="1:7" ht="16.5" customHeight="1" x14ac:dyDescent="0.2">
      <c r="A41" s="132"/>
      <c r="B41" s="168"/>
      <c r="C41" s="168"/>
      <c r="D41" s="168"/>
      <c r="E41" s="131"/>
      <c r="F41" s="131"/>
      <c r="G41" s="131"/>
    </row>
    <row r="42" spans="1:7" ht="16.5" customHeight="1" x14ac:dyDescent="0.2">
      <c r="A42" s="132"/>
      <c r="B42" s="131"/>
      <c r="C42" s="131"/>
      <c r="D42" s="131"/>
      <c r="E42" s="131"/>
      <c r="F42" s="131"/>
      <c r="G42" s="131"/>
    </row>
    <row r="43" spans="1:7" ht="16.5" customHeight="1" x14ac:dyDescent="0.2">
      <c r="A43" s="132"/>
      <c r="B43" s="131"/>
      <c r="C43" s="131"/>
      <c r="D43" s="131"/>
      <c r="E43" s="131"/>
      <c r="F43" s="131"/>
      <c r="G43" s="131"/>
    </row>
    <row r="44" spans="1:7" ht="16.5" customHeight="1" x14ac:dyDescent="0.2">
      <c r="A44" s="132"/>
      <c r="B44" s="131"/>
      <c r="C44" s="131"/>
      <c r="D44" s="131"/>
      <c r="E44" s="131"/>
      <c r="F44" s="131"/>
      <c r="G44" s="131"/>
    </row>
    <row r="45" spans="1:7" ht="16.5" customHeight="1" x14ac:dyDescent="0.2">
      <c r="A45" s="132"/>
      <c r="B45" s="131"/>
      <c r="C45" s="131"/>
      <c r="D45" s="131"/>
      <c r="E45" s="131"/>
      <c r="F45" s="131"/>
      <c r="G45" s="131"/>
    </row>
    <row r="46" spans="1:7" ht="16.5" customHeight="1" x14ac:dyDescent="0.2">
      <c r="A46" s="132"/>
      <c r="B46" s="168"/>
      <c r="C46" s="168"/>
      <c r="D46" s="168"/>
      <c r="E46" s="132"/>
      <c r="F46" s="132"/>
      <c r="G46" s="168"/>
    </row>
    <row r="47" spans="1:7" ht="16.5" customHeight="1" x14ac:dyDescent="0.2">
      <c r="A47" s="123"/>
      <c r="B47" s="123"/>
      <c r="C47" s="123"/>
      <c r="D47" s="123"/>
      <c r="E47" s="123"/>
      <c r="F47" s="123"/>
      <c r="G47" s="123"/>
    </row>
    <row r="48" spans="1:7" ht="16.5" customHeight="1" x14ac:dyDescent="0.2"/>
    <row r="49" s="3" customFormat="1" ht="16.5" customHeight="1" x14ac:dyDescent="0.2"/>
    <row r="50" s="3" customFormat="1" ht="16.5" customHeight="1" x14ac:dyDescent="0.2"/>
    <row r="51" s="3" customFormat="1" ht="16.5" customHeight="1" x14ac:dyDescent="0.2"/>
    <row r="52" s="3" customFormat="1" ht="16.5" customHeight="1" x14ac:dyDescent="0.2"/>
    <row r="53" s="3" customFormat="1" ht="16.5" customHeight="1" x14ac:dyDescent="0.2"/>
    <row r="54" s="3" customFormat="1" ht="16.5" customHeight="1" x14ac:dyDescent="0.2"/>
    <row r="55" s="3" customFormat="1" ht="16.5" customHeight="1" x14ac:dyDescent="0.2"/>
    <row r="56" s="3" customFormat="1" ht="16.5" customHeight="1" x14ac:dyDescent="0.2"/>
    <row r="57" s="3" customFormat="1" ht="16.5" customHeight="1" x14ac:dyDescent="0.2"/>
    <row r="58" s="3" customFormat="1" ht="16.5" customHeight="1" x14ac:dyDescent="0.2"/>
    <row r="59" s="3" customFormat="1" ht="16.5" customHeight="1" x14ac:dyDescent="0.2"/>
  </sheetData>
  <sheetProtection algorithmName="SHA-512" hashValue="YLoc2swT1aL/53br7RsUpwxaSo6wC0mxk6TbvZUWJAk8qATb9+XtDM2PnFDU/d1ltKvlfKl5QRgWLePF9oP4cg==" saltValue="Fq5f5OdHyTvFgV4RutCGew==" spinCount="100000" sheet="1" objects="1" scenarios="1"/>
  <mergeCells count="1">
    <mergeCell ref="A1:G1"/>
  </mergeCells>
  <phoneticPr fontId="2" type="noConversion"/>
  <printOptions horizontalCentered="1" verticalCentered="1"/>
  <pageMargins left="0.75" right="0.75" top="1" bottom="1" header="0.5" footer="0.5"/>
  <pageSetup scale="95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5B29A3BC9E744A3A003FF466111B4" ma:contentTypeVersion="19" ma:contentTypeDescription="Create a new document." ma:contentTypeScope="" ma:versionID="f6effa0242f74dd35bcd4581e75fed82">
  <xsd:schema xmlns:xsd="http://www.w3.org/2001/XMLSchema" xmlns:xs="http://www.w3.org/2001/XMLSchema" xmlns:p="http://schemas.microsoft.com/office/2006/metadata/properties" xmlns:ns2="da51df76-5346-481c-9c5e-19faa06c9037" xmlns:ns3="f77321cd-88e1-4462-b738-7ba101af04d0" targetNamespace="http://schemas.microsoft.com/office/2006/metadata/properties" ma:root="true" ma:fieldsID="db90ab70c8c8375a1460c97d3dbf9e60" ns2:_="" ns3:_="">
    <xsd:import namespace="da51df76-5346-481c-9c5e-19faa06c9037"/>
    <xsd:import namespace="f77321cd-88e1-4462-b738-7ba101af0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1df76-5346-481c-9c5e-19faa06c9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b847985-2554-471e-9e39-23bf73a46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321cd-88e1-4462-b738-7ba101af0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d68748-cbe3-4a33-8f8b-8d8179fa6730}" ma:internalName="TaxCatchAll" ma:showField="CatchAllData" ma:web="f77321cd-88e1-4462-b738-7ba101af0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7321cd-88e1-4462-b738-7ba101af04d0" xsi:nil="true"/>
    <lcf76f155ced4ddcb4097134ff3c332f xmlns="da51df76-5346-481c-9c5e-19faa06c90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A0377-9F1A-41C5-90A0-EB5CE0818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1df76-5346-481c-9c5e-19faa06c9037"/>
    <ds:schemaRef ds:uri="f77321cd-88e1-4462-b738-7ba101af0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1CDE1-D520-473E-933D-EF616215AE23}">
  <ds:schemaRefs>
    <ds:schemaRef ds:uri="http://schemas.microsoft.com/office/2006/metadata/properties"/>
    <ds:schemaRef ds:uri="http://schemas.microsoft.com/office/infopath/2007/PartnerControls"/>
    <ds:schemaRef ds:uri="f77321cd-88e1-4462-b738-7ba101af04d0"/>
    <ds:schemaRef ds:uri="da51df76-5346-481c-9c5e-19faa06c9037"/>
  </ds:schemaRefs>
</ds:datastoreItem>
</file>

<file path=customXml/itemProps3.xml><?xml version="1.0" encoding="utf-8"?>
<ds:datastoreItem xmlns:ds="http://schemas.openxmlformats.org/officeDocument/2006/customXml" ds:itemID="{4BA26781-AEB4-4F3D-BDD3-FA610093D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FOR OCHCD ONLY - HIDE THIS TAB </vt:lpstr>
      <vt:lpstr>INSTRUCTIONS AND INPUT</vt:lpstr>
      <vt:lpstr>DEV BUDGET</vt:lpstr>
      <vt:lpstr>RENT</vt:lpstr>
      <vt:lpstr>OPEREXP</vt:lpstr>
      <vt:lpstr>15-Year Cash Flow</vt:lpstr>
      <vt:lpstr>TAX CREDIT EQUITY</vt:lpstr>
      <vt:lpstr>BASIS LIMITS</vt:lpstr>
      <vt:lpstr>SOURCES</vt:lpstr>
      <vt:lpstr>MAX COUNTY LOAN</vt:lpstr>
      <vt:lpstr>NOTES</vt:lpstr>
      <vt:lpstr>'15-Year Cash Flow'!Print_Area</vt:lpstr>
      <vt:lpstr>'BASIS LIMITS'!Print_Area</vt:lpstr>
      <vt:lpstr>'DEV BUDGET'!Print_Area</vt:lpstr>
      <vt:lpstr>'FOR OCHCD ONLY - HIDE THIS TAB '!Print_Area</vt:lpstr>
      <vt:lpstr>'INSTRUCTIONS AND INPUT'!Print_Area</vt:lpstr>
      <vt:lpstr>'MAX COUNTY LOAN'!Print_Area</vt:lpstr>
      <vt:lpstr>NOTES!Print_Area</vt:lpstr>
      <vt:lpstr>OPEREXP!Print_Area</vt:lpstr>
      <vt:lpstr>RENT!Print_Area</vt:lpstr>
      <vt:lpstr>SOURCES!Print_Area</vt:lpstr>
      <vt:lpstr>'TAX CREDIT EQUITY'!Print_Area</vt:lpstr>
      <vt:lpstr>'DEV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</dc:creator>
  <cp:keywords/>
  <dc:description/>
  <cp:lastModifiedBy>Le, Matthew Q</cp:lastModifiedBy>
  <cp:revision/>
  <cp:lastPrinted>2024-03-14T22:57:29Z</cp:lastPrinted>
  <dcterms:created xsi:type="dcterms:W3CDTF">1999-12-02T21:25:44Z</dcterms:created>
  <dcterms:modified xsi:type="dcterms:W3CDTF">2025-05-27T23:19:38Z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